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heckCompatibility="1" defaultThemeVersion="124226"/>
  <bookViews>
    <workbookView xWindow="480" yWindow="405" windowWidth="19440" windowHeight="9675" tabRatio="822"/>
  </bookViews>
  <sheets>
    <sheet name="СПИСОК КЛАССА" sheetId="1" r:id="rId1"/>
    <sheet name="Ответы_учащихся" sheetId="3" r:id="rId2"/>
    <sheet name="План_Часть_1" sheetId="5" r:id="rId3"/>
    <sheet name="План_Часть_2" sheetId="6" r:id="rId4"/>
    <sheet name="Результаты" sheetId="7" r:id="rId5"/>
    <sheet name="Анализ_умения" sheetId="9" r:id="rId6"/>
    <sheet name="Анализ_задания" sheetId="10" r:id="rId7"/>
    <sheet name="Анкета_учащиеся" sheetId="13" r:id="rId8"/>
    <sheet name="Анкета_родители" sheetId="14" r:id="rId9"/>
    <sheet name="Анкета_учитель" sheetId="15" r:id="rId10"/>
    <sheet name="Рабочий" sheetId="4" state="hidden" r:id="rId11"/>
    <sheet name="Диаграмма_рез" sheetId="8" state="hidden" r:id="rId12"/>
    <sheet name="Диаграмма_задания" sheetId="11" state="hidden" r:id="rId13"/>
    <sheet name="Анализ_ученик" sheetId="16" r:id="rId14"/>
  </sheets>
  <definedNames>
    <definedName name="Z_BFE542F4_8A0C_4C42_A5CA_C7B0ACF2717E_.wvu.Cols" localSheetId="8" hidden="1">Анкета_родители!$A:$B,Анкета_родители!$E:$E</definedName>
    <definedName name="Z_BFE542F4_8A0C_4C42_A5CA_C7B0ACF2717E_.wvu.Cols" localSheetId="7" hidden="1">Анкета_учащиеся!$A:$B,Анкета_учащиеся!$E:$E</definedName>
    <definedName name="Z_BFE542F4_8A0C_4C42_A5CA_C7B0ACF2717E_.wvu.Cols" localSheetId="1" hidden="1">Ответы_учащихся!$A:$B,Ответы_учащихся!$E:$E</definedName>
    <definedName name="Z_BFE542F4_8A0C_4C42_A5CA_C7B0ACF2717E_.wvu.Cols" localSheetId="0" hidden="1">'СПИСОК КЛАССА'!$J:$K,'СПИСОК КЛАССА'!$M:$M</definedName>
    <definedName name="Z_BFE542F4_8A0C_4C42_A5CA_C7B0ACF2717E_.wvu.PrintArea" localSheetId="8" hidden="1">Анкета_родители!$A$1:$AX$64</definedName>
    <definedName name="Z_BFE542F4_8A0C_4C42_A5CA_C7B0ACF2717E_.wvu.PrintArea" localSheetId="7" hidden="1">Анкета_учащиеся!$A$1:$BL$64</definedName>
    <definedName name="Z_BFE542F4_8A0C_4C42_A5CA_C7B0ACF2717E_.wvu.PrintArea" localSheetId="1" hidden="1">Ответы_учащихся!$A$1:$AV$64</definedName>
    <definedName name="Z_BFE542F4_8A0C_4C42_A5CA_C7B0ACF2717E_.wvu.Rows" localSheetId="8" hidden="1">Анкета_родители!$21:$24</definedName>
    <definedName name="Z_BFE542F4_8A0C_4C42_A5CA_C7B0ACF2717E_.wvu.Rows" localSheetId="7" hidden="1">Анкета_учащиеся!$21:$24</definedName>
    <definedName name="Z_BFE542F4_8A0C_4C42_A5CA_C7B0ACF2717E_.wvu.Rows" localSheetId="1" hidden="1">Ответы_учащихся!$21:$24</definedName>
    <definedName name="Z_BFE542F4_8A0C_4C42_A5CA_C7B0ACF2717E_.wvu.Rows" localSheetId="0" hidden="1">'СПИСОК КЛАССА'!$5:$5</definedName>
    <definedName name="_xlnm.Print_Area" localSheetId="8">Анкета_родители!$A$1:$AX$64</definedName>
    <definedName name="_xlnm.Print_Area" localSheetId="7">Анкета_учащиеся!$A$1:$BL$64</definedName>
    <definedName name="_xlnm.Print_Area" localSheetId="1">Ответы_учащихся!$A$1:$AV$64</definedName>
  </definedNames>
  <calcPr calcId="125725"/>
</workbook>
</file>

<file path=xl/calcChain.xml><?xml version="1.0" encoding="utf-8"?>
<calcChain xmlns="http://schemas.openxmlformats.org/spreadsheetml/2006/main">
  <c r="S26" i="1"/>
  <c r="S27"/>
  <c r="S28"/>
  <c r="S29"/>
  <c r="S30"/>
  <c r="S31"/>
  <c r="S32"/>
  <c r="S33"/>
  <c r="S34"/>
  <c r="S35"/>
  <c r="S36"/>
  <c r="S37"/>
  <c r="S38"/>
  <c r="S39"/>
  <c r="S40"/>
  <c r="S41"/>
  <c r="S42"/>
  <c r="S43"/>
  <c r="S44"/>
  <c r="S45"/>
  <c r="S46"/>
  <c r="S47"/>
  <c r="S48"/>
  <c r="S49"/>
  <c r="S50"/>
  <c r="S51"/>
  <c r="S52"/>
  <c r="S53"/>
  <c r="S54"/>
  <c r="S55"/>
  <c r="S56"/>
  <c r="S57"/>
  <c r="S58"/>
  <c r="S59"/>
  <c r="S60"/>
  <c r="S61"/>
  <c r="S62"/>
  <c r="S63"/>
  <c r="S64"/>
  <c r="S25"/>
  <c r="E31" i="8" l="1"/>
  <c r="F31"/>
  <c r="G31"/>
  <c r="K31"/>
  <c r="E32"/>
  <c r="F32"/>
  <c r="G32"/>
  <c r="K32"/>
  <c r="E33"/>
  <c r="F33"/>
  <c r="G33"/>
  <c r="K33"/>
  <c r="E34"/>
  <c r="F34"/>
  <c r="G34"/>
  <c r="K34"/>
  <c r="E35"/>
  <c r="F35"/>
  <c r="G35"/>
  <c r="K35"/>
  <c r="E36"/>
  <c r="F36"/>
  <c r="G36"/>
  <c r="K36"/>
  <c r="E37"/>
  <c r="F37"/>
  <c r="G37"/>
  <c r="K37"/>
  <c r="E38"/>
  <c r="F38"/>
  <c r="G38"/>
  <c r="K38"/>
  <c r="E39"/>
  <c r="F39"/>
  <c r="G39"/>
  <c r="K39"/>
  <c r="E40"/>
  <c r="F40"/>
  <c r="G40"/>
  <c r="K40"/>
  <c r="E41"/>
  <c r="F41"/>
  <c r="G41"/>
  <c r="K41"/>
  <c r="E42"/>
  <c r="F42"/>
  <c r="G42"/>
  <c r="K42"/>
  <c r="AX20" i="14" l="1"/>
  <c r="AW17"/>
  <c r="AW18"/>
  <c r="AW19"/>
  <c r="AV17"/>
  <c r="AV18"/>
  <c r="AV19"/>
  <c r="AV20"/>
  <c r="AW20"/>
  <c r="AU20"/>
  <c r="AT20"/>
  <c r="AT21"/>
  <c r="AO21"/>
  <c r="AP21"/>
  <c r="AQ21"/>
  <c r="AR21"/>
  <c r="AO22"/>
  <c r="AP22"/>
  <c r="AQ22"/>
  <c r="AR22"/>
  <c r="AN21"/>
  <c r="AN22"/>
  <c r="AI20"/>
  <c r="AI21"/>
  <c r="V19"/>
  <c r="V20"/>
  <c r="V21"/>
  <c r="D53"/>
  <c r="D54"/>
  <c r="D55"/>
  <c r="D56"/>
  <c r="D57"/>
  <c r="D58"/>
  <c r="D59"/>
  <c r="D60"/>
  <c r="D61"/>
  <c r="D62"/>
  <c r="D63"/>
  <c r="D64"/>
  <c r="A26" l="1"/>
  <c r="D26" s="1"/>
  <c r="A27"/>
  <c r="D27" s="1"/>
  <c r="A28"/>
  <c r="D28" s="1"/>
  <c r="A29"/>
  <c r="D29" s="1"/>
  <c r="A30"/>
  <c r="D30" s="1"/>
  <c r="A31"/>
  <c r="D31" s="1"/>
  <c r="A32"/>
  <c r="D32" s="1"/>
  <c r="A33"/>
  <c r="D33" s="1"/>
  <c r="A34"/>
  <c r="D34" s="1"/>
  <c r="A35"/>
  <c r="D35" s="1"/>
  <c r="A36"/>
  <c r="D36" s="1"/>
  <c r="A37"/>
  <c r="D37" s="1"/>
  <c r="A38"/>
  <c r="D38" s="1"/>
  <c r="A39"/>
  <c r="D39" s="1"/>
  <c r="A40"/>
  <c r="D40" s="1"/>
  <c r="A41"/>
  <c r="D41" s="1"/>
  <c r="A42"/>
  <c r="D42" s="1"/>
  <c r="A43"/>
  <c r="D43" s="1"/>
  <c r="A44"/>
  <c r="D44" s="1"/>
  <c r="A45"/>
  <c r="D45" s="1"/>
  <c r="A46"/>
  <c r="D46" s="1"/>
  <c r="A47"/>
  <c r="D47" s="1"/>
  <c r="A48"/>
  <c r="D48" s="1"/>
  <c r="A49"/>
  <c r="D49" s="1"/>
  <c r="A50"/>
  <c r="D50" s="1"/>
  <c r="A51"/>
  <c r="D51" s="1"/>
  <c r="A52"/>
  <c r="D52" s="1"/>
  <c r="A53"/>
  <c r="A54"/>
  <c r="A55"/>
  <c r="A56"/>
  <c r="A57"/>
  <c r="A58"/>
  <c r="A59"/>
  <c r="A60"/>
  <c r="A61"/>
  <c r="A62"/>
  <c r="A63"/>
  <c r="A64"/>
  <c r="A25"/>
  <c r="D25" s="1"/>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AX24"/>
  <c r="AW24"/>
  <c r="AV24"/>
  <c r="AU24"/>
  <c r="AT24"/>
  <c r="AS24"/>
  <c r="AR24"/>
  <c r="AQ24"/>
  <c r="AP24"/>
  <c r="AO24"/>
  <c r="AN24"/>
  <c r="AM24"/>
  <c r="AL24"/>
  <c r="AK24"/>
  <c r="AJ24"/>
  <c r="AI24"/>
  <c r="AH24"/>
  <c r="AG24"/>
  <c r="AF24"/>
  <c r="AE24"/>
  <c r="AD24"/>
  <c r="AC24"/>
  <c r="AB24"/>
  <c r="AA24"/>
  <c r="Z24"/>
  <c r="Y24"/>
  <c r="X24"/>
  <c r="W24"/>
  <c r="V24"/>
  <c r="U24"/>
  <c r="T24"/>
  <c r="S24"/>
  <c r="R24"/>
  <c r="Q24"/>
  <c r="P24"/>
  <c r="O24"/>
  <c r="N24"/>
  <c r="M24"/>
  <c r="L24"/>
  <c r="K24"/>
  <c r="J24"/>
  <c r="I24"/>
  <c r="H24"/>
  <c r="G24"/>
  <c r="F24"/>
  <c r="AX23"/>
  <c r="AW23"/>
  <c r="AV23"/>
  <c r="AU23"/>
  <c r="AT23"/>
  <c r="AS23"/>
  <c r="AR23"/>
  <c r="AQ23"/>
  <c r="AP23"/>
  <c r="AO23"/>
  <c r="AN23"/>
  <c r="AM23"/>
  <c r="AL23"/>
  <c r="AK23"/>
  <c r="AJ23"/>
  <c r="AI23"/>
  <c r="AH23"/>
  <c r="AG23"/>
  <c r="AF23"/>
  <c r="AE23"/>
  <c r="AD23"/>
  <c r="AC23"/>
  <c r="AB23"/>
  <c r="AA23"/>
  <c r="Z23"/>
  <c r="Y23"/>
  <c r="X23"/>
  <c r="W23"/>
  <c r="V23"/>
  <c r="U23"/>
  <c r="T23"/>
  <c r="S23"/>
  <c r="R23"/>
  <c r="Q23"/>
  <c r="P23"/>
  <c r="O23"/>
  <c r="N23"/>
  <c r="M23"/>
  <c r="L23"/>
  <c r="K23"/>
  <c r="J23"/>
  <c r="I23"/>
  <c r="H23"/>
  <c r="G23"/>
  <c r="F23"/>
  <c r="AX22"/>
  <c r="AW22"/>
  <c r="AV22"/>
  <c r="AU22"/>
  <c r="AT22"/>
  <c r="AS22"/>
  <c r="AM22"/>
  <c r="AL22"/>
  <c r="AK22"/>
  <c r="AJ22"/>
  <c r="AI22"/>
  <c r="AH22"/>
  <c r="AG22"/>
  <c r="AF22"/>
  <c r="AE22"/>
  <c r="AD22"/>
  <c r="AC22"/>
  <c r="AB22"/>
  <c r="AA22"/>
  <c r="Z22"/>
  <c r="Y22"/>
  <c r="X22"/>
  <c r="W22"/>
  <c r="V22"/>
  <c r="S22"/>
  <c r="R22"/>
  <c r="Q22"/>
  <c r="P22"/>
  <c r="O22"/>
  <c r="N22"/>
  <c r="M22"/>
  <c r="L22"/>
  <c r="K22"/>
  <c r="J22"/>
  <c r="I22"/>
  <c r="AX21"/>
  <c r="AW21"/>
  <c r="AV21"/>
  <c r="AU21"/>
  <c r="AS21"/>
  <c r="AM21"/>
  <c r="AL21"/>
  <c r="AK21"/>
  <c r="AJ21"/>
  <c r="AH21"/>
  <c r="AG21"/>
  <c r="AF21"/>
  <c r="AE21"/>
  <c r="AD21"/>
  <c r="AC21"/>
  <c r="AB21"/>
  <c r="AA21"/>
  <c r="Z21"/>
  <c r="Y21"/>
  <c r="X21"/>
  <c r="W21"/>
  <c r="G4"/>
  <c r="O2"/>
  <c r="I2"/>
  <c r="BE20" i="13"/>
  <c r="BE21"/>
  <c r="BE22"/>
  <c r="BL23"/>
  <c r="BL24"/>
  <c r="Y20"/>
  <c r="Z20"/>
  <c r="AA20"/>
  <c r="AB20"/>
  <c r="AC20"/>
  <c r="F21"/>
  <c r="G21"/>
  <c r="H21"/>
  <c r="I21"/>
  <c r="J21"/>
  <c r="K21"/>
  <c r="L21"/>
  <c r="M21"/>
  <c r="N21"/>
  <c r="O21"/>
  <c r="P21"/>
  <c r="Q21"/>
  <c r="R21"/>
  <c r="S21"/>
  <c r="T21"/>
  <c r="U21"/>
  <c r="V21"/>
  <c r="W21"/>
  <c r="X21"/>
  <c r="Y21"/>
  <c r="Z21"/>
  <c r="AA21"/>
  <c r="AB21"/>
  <c r="AC21"/>
  <c r="AD21"/>
  <c r="AE21"/>
  <c r="AF21"/>
  <c r="AG21"/>
  <c r="AH21"/>
  <c r="AI21"/>
  <c r="AJ21"/>
  <c r="AK21"/>
  <c r="AL21"/>
  <c r="AR21"/>
  <c r="AS21"/>
  <c r="AT21"/>
  <c r="AU21"/>
  <c r="AV21"/>
  <c r="AW21"/>
  <c r="AX21"/>
  <c r="AY21"/>
  <c r="AZ21"/>
  <c r="BA21"/>
  <c r="BB21"/>
  <c r="BC21"/>
  <c r="BD21"/>
  <c r="F22"/>
  <c r="G22"/>
  <c r="H22"/>
  <c r="I22"/>
  <c r="J22"/>
  <c r="K22"/>
  <c r="L22"/>
  <c r="M22"/>
  <c r="N22"/>
  <c r="O22"/>
  <c r="P22"/>
  <c r="Q22"/>
  <c r="R22"/>
  <c r="S22"/>
  <c r="T22"/>
  <c r="U22"/>
  <c r="V22"/>
  <c r="W22"/>
  <c r="X22"/>
  <c r="Y22"/>
  <c r="Z22"/>
  <c r="AA22"/>
  <c r="AB22"/>
  <c r="AC22"/>
  <c r="AD22"/>
  <c r="AE22"/>
  <c r="AF22"/>
  <c r="AG22"/>
  <c r="AH22"/>
  <c r="AI22"/>
  <c r="AJ22"/>
  <c r="AK22"/>
  <c r="AL22"/>
  <c r="AR22"/>
  <c r="AS22"/>
  <c r="AT22"/>
  <c r="AU22"/>
  <c r="AV22"/>
  <c r="AW22"/>
  <c r="AX22"/>
  <c r="AY22"/>
  <c r="AZ22"/>
  <c r="BA22"/>
  <c r="BB22"/>
  <c r="BC22"/>
  <c r="BD22"/>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D43"/>
  <c r="D44"/>
  <c r="D53"/>
  <c r="D54"/>
  <c r="D55"/>
  <c r="D56"/>
  <c r="D57"/>
  <c r="D58"/>
  <c r="D59"/>
  <c r="D60"/>
  <c r="D61"/>
  <c r="D62"/>
  <c r="D63"/>
  <c r="D64"/>
  <c r="A26"/>
  <c r="D26" s="1"/>
  <c r="A27"/>
  <c r="D27" s="1"/>
  <c r="A28"/>
  <c r="D28" s="1"/>
  <c r="A29"/>
  <c r="D29" s="1"/>
  <c r="A30"/>
  <c r="D30" s="1"/>
  <c r="A31"/>
  <c r="D31" s="1"/>
  <c r="A32"/>
  <c r="D32" s="1"/>
  <c r="A33"/>
  <c r="D33" s="1"/>
  <c r="A34"/>
  <c r="D34" s="1"/>
  <c r="A35"/>
  <c r="D35" s="1"/>
  <c r="A36"/>
  <c r="D36" s="1"/>
  <c r="A37"/>
  <c r="D37" s="1"/>
  <c r="A38"/>
  <c r="D38" s="1"/>
  <c r="A39"/>
  <c r="D39" s="1"/>
  <c r="A40"/>
  <c r="D40" s="1"/>
  <c r="A41"/>
  <c r="D41" s="1"/>
  <c r="A42"/>
  <c r="D42" s="1"/>
  <c r="A43"/>
  <c r="A44"/>
  <c r="A45"/>
  <c r="D45" s="1"/>
  <c r="A46"/>
  <c r="D46" s="1"/>
  <c r="A47"/>
  <c r="D47" s="1"/>
  <c r="A48"/>
  <c r="D48" s="1"/>
  <c r="A49"/>
  <c r="D49" s="1"/>
  <c r="A50"/>
  <c r="D50" s="1"/>
  <c r="A51"/>
  <c r="D51" s="1"/>
  <c r="A52"/>
  <c r="D52" s="1"/>
  <c r="A53"/>
  <c r="A54"/>
  <c r="A55"/>
  <c r="A56"/>
  <c r="A57"/>
  <c r="A58"/>
  <c r="A59"/>
  <c r="A60"/>
  <c r="A61"/>
  <c r="A62"/>
  <c r="A63"/>
  <c r="A64"/>
  <c r="A25"/>
  <c r="A24" i="14" l="1"/>
  <c r="F6" s="1"/>
  <c r="AL12" s="1"/>
  <c r="D25" i="13"/>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G4"/>
  <c r="O2"/>
  <c r="I2"/>
  <c r="AF12" i="14" l="1"/>
  <c r="AM12"/>
  <c r="N12"/>
  <c r="AW12"/>
  <c r="S12"/>
  <c r="M12"/>
  <c r="AP12"/>
  <c r="AD12"/>
  <c r="Q12"/>
  <c r="T12"/>
  <c r="AS12"/>
  <c r="AN12"/>
  <c r="AI12"/>
  <c r="K12"/>
  <c r="AH12"/>
  <c r="AG12"/>
  <c r="H12"/>
  <c r="AK12"/>
  <c r="X12"/>
  <c r="AA12"/>
  <c r="G12"/>
  <c r="Z12"/>
  <c r="I12"/>
  <c r="AX12"/>
  <c r="F12"/>
  <c r="Y12"/>
  <c r="L12"/>
  <c r="AQ12"/>
  <c r="W12"/>
  <c r="J12"/>
  <c r="AB12"/>
  <c r="AV12"/>
  <c r="P12"/>
  <c r="V12"/>
  <c r="AC12"/>
  <c r="AR12"/>
  <c r="AO12"/>
  <c r="AU12"/>
  <c r="AE12"/>
  <c r="O12"/>
  <c r="AT12"/>
  <c r="R12"/>
  <c r="U12"/>
  <c r="AJ12"/>
  <c r="A24" i="13"/>
  <c r="F6" s="1"/>
  <c r="B3" i="11"/>
  <c r="C3"/>
  <c r="D3"/>
  <c r="E3"/>
  <c r="G3"/>
  <c r="I3"/>
  <c r="J3"/>
  <c r="K3"/>
  <c r="L3"/>
  <c r="M3"/>
  <c r="O3"/>
  <c r="P3"/>
  <c r="Q3"/>
  <c r="R3"/>
  <c r="S3"/>
  <c r="T3"/>
  <c r="U3"/>
  <c r="V3"/>
  <c r="X3"/>
  <c r="Y3"/>
  <c r="AA3"/>
  <c r="E12" i="14" l="1"/>
  <c r="A3" i="1" s="1"/>
  <c r="F12" i="13"/>
  <c r="J12"/>
  <c r="N12"/>
  <c r="R12"/>
  <c r="V12"/>
  <c r="Z12"/>
  <c r="AD12"/>
  <c r="AH12"/>
  <c r="AL12"/>
  <c r="AP12"/>
  <c r="AT12"/>
  <c r="AX12"/>
  <c r="BB12"/>
  <c r="BF12"/>
  <c r="BJ12"/>
  <c r="G12"/>
  <c r="K12"/>
  <c r="O12"/>
  <c r="S12"/>
  <c r="W12"/>
  <c r="AA12"/>
  <c r="AE12"/>
  <c r="AI12"/>
  <c r="AM12"/>
  <c r="AQ12"/>
  <c r="AU12"/>
  <c r="AY12"/>
  <c r="BC12"/>
  <c r="BG12"/>
  <c r="BK12"/>
  <c r="AJ12"/>
  <c r="AZ12"/>
  <c r="BH12"/>
  <c r="BL12"/>
  <c r="H12"/>
  <c r="L12"/>
  <c r="P12"/>
  <c r="T12"/>
  <c r="X12"/>
  <c r="AB12"/>
  <c r="AF12"/>
  <c r="AN12"/>
  <c r="AR12"/>
  <c r="AV12"/>
  <c r="BD12"/>
  <c r="I12"/>
  <c r="M12"/>
  <c r="Q12"/>
  <c r="U12"/>
  <c r="Y12"/>
  <c r="AC12"/>
  <c r="AG12"/>
  <c r="AK12"/>
  <c r="AO12"/>
  <c r="AS12"/>
  <c r="AW12"/>
  <c r="BA12"/>
  <c r="BE12"/>
  <c r="BI12"/>
  <c r="J3" i="10"/>
  <c r="C3"/>
  <c r="E12" i="13" l="1"/>
  <c r="A4" i="1" s="1"/>
  <c r="J3" i="9"/>
  <c r="C3"/>
  <c r="J3" i="7"/>
  <c r="C3"/>
  <c r="J3" i="6" l="1"/>
  <c r="C3"/>
  <c r="F23" i="3"/>
  <c r="F24"/>
  <c r="J3" i="5"/>
  <c r="C3"/>
  <c r="J21" i="3"/>
  <c r="F3" i="11" s="1"/>
  <c r="L21" i="3"/>
  <c r="H3" i="11" s="1"/>
  <c r="R21" i="3"/>
  <c r="AA21"/>
  <c r="W3" i="11" s="1"/>
  <c r="AD21" i="3"/>
  <c r="G22"/>
  <c r="H22"/>
  <c r="I22"/>
  <c r="J22"/>
  <c r="K22"/>
  <c r="G4" i="11" s="1"/>
  <c r="L22" i="3"/>
  <c r="M22"/>
  <c r="I4" i="11" s="1"/>
  <c r="N22" i="3"/>
  <c r="J4" i="11" s="1"/>
  <c r="O22" i="3"/>
  <c r="K4" i="11" s="1"/>
  <c r="P22" i="3"/>
  <c r="L4" i="11" s="1"/>
  <c r="Q22" i="3"/>
  <c r="M4" i="11" s="1"/>
  <c r="R22" i="3"/>
  <c r="H9" i="9" s="1"/>
  <c r="S22" i="3"/>
  <c r="O4" i="11" s="1"/>
  <c r="T22" i="3"/>
  <c r="U22"/>
  <c r="V22"/>
  <c r="R4" i="11" s="1"/>
  <c r="W22" i="3"/>
  <c r="S4" i="11" s="1"/>
  <c r="X22" i="3"/>
  <c r="Y22"/>
  <c r="U4" i="11" s="1"/>
  <c r="Z22" i="3"/>
  <c r="V4" i="11" s="1"/>
  <c r="AA22" i="3"/>
  <c r="AB22"/>
  <c r="X4" i="11" s="1"/>
  <c r="AC22" i="3"/>
  <c r="Y4" i="11" s="1"/>
  <c r="AD22" i="3"/>
  <c r="AE22"/>
  <c r="AA4" i="11" s="1"/>
  <c r="G23" i="3"/>
  <c r="H23"/>
  <c r="I23"/>
  <c r="J23"/>
  <c r="K23"/>
  <c r="L23"/>
  <c r="M23"/>
  <c r="N23"/>
  <c r="O23"/>
  <c r="P23"/>
  <c r="Q23"/>
  <c r="R23"/>
  <c r="S23"/>
  <c r="T23"/>
  <c r="U23"/>
  <c r="V23"/>
  <c r="W23"/>
  <c r="X23"/>
  <c r="Y23"/>
  <c r="Z23"/>
  <c r="AA23"/>
  <c r="AB23"/>
  <c r="AC23"/>
  <c r="AD23"/>
  <c r="I99" i="9" s="1"/>
  <c r="AE23" i="3"/>
  <c r="G24"/>
  <c r="H24"/>
  <c r="I24"/>
  <c r="J24"/>
  <c r="K24"/>
  <c r="L24"/>
  <c r="M24"/>
  <c r="N24"/>
  <c r="O24"/>
  <c r="P24"/>
  <c r="Q24"/>
  <c r="R24"/>
  <c r="S24"/>
  <c r="T24"/>
  <c r="U24"/>
  <c r="V24"/>
  <c r="W24"/>
  <c r="X24"/>
  <c r="Y24"/>
  <c r="Z24"/>
  <c r="AA24"/>
  <c r="AB24"/>
  <c r="AC24"/>
  <c r="AD24"/>
  <c r="K99" i="9" s="1"/>
  <c r="AE24" i="3"/>
  <c r="K98" i="9" l="1"/>
  <c r="K96"/>
  <c r="K97"/>
  <c r="K52"/>
  <c r="L9"/>
  <c r="W4" i="11"/>
  <c r="G97" i="9"/>
  <c r="C4" i="11"/>
  <c r="F8" i="9"/>
  <c r="E51"/>
  <c r="L10"/>
  <c r="K53"/>
  <c r="K50"/>
  <c r="L7"/>
  <c r="I97"/>
  <c r="I52"/>
  <c r="J9"/>
  <c r="Z4" i="11"/>
  <c r="H10" i="9"/>
  <c r="G99"/>
  <c r="N4" i="11"/>
  <c r="G52" i="9"/>
  <c r="F4" i="11"/>
  <c r="H8" i="9"/>
  <c r="G51"/>
  <c r="Z3" i="11"/>
  <c r="E99" i="9"/>
  <c r="I53"/>
  <c r="J10"/>
  <c r="L8"/>
  <c r="K51"/>
  <c r="I98"/>
  <c r="I96"/>
  <c r="I50"/>
  <c r="J7"/>
  <c r="Q4" i="11"/>
  <c r="E97" i="9"/>
  <c r="E4" i="11"/>
  <c r="E52" i="9"/>
  <c r="F9"/>
  <c r="J8"/>
  <c r="I51"/>
  <c r="T4" i="11"/>
  <c r="E98" i="9"/>
  <c r="P4" i="11"/>
  <c r="E96" i="9"/>
  <c r="H4" i="11"/>
  <c r="H7" i="9"/>
  <c r="G50"/>
  <c r="D4" i="11"/>
  <c r="E50" i="9"/>
  <c r="F7"/>
  <c r="N3" i="11"/>
  <c r="C26" i="3"/>
  <c r="C27"/>
  <c r="C28"/>
  <c r="C29"/>
  <c r="C30"/>
  <c r="C31"/>
  <c r="C32"/>
  <c r="C33"/>
  <c r="C34"/>
  <c r="C35"/>
  <c r="C36"/>
  <c r="C37"/>
  <c r="C38"/>
  <c r="C39"/>
  <c r="C40"/>
  <c r="C41"/>
  <c r="C42"/>
  <c r="C43"/>
  <c r="C44"/>
  <c r="C45"/>
  <c r="C46"/>
  <c r="C47"/>
  <c r="C48"/>
  <c r="C49"/>
  <c r="C50"/>
  <c r="C51"/>
  <c r="C52"/>
  <c r="C53"/>
  <c r="C54"/>
  <c r="C55"/>
  <c r="C56"/>
  <c r="C57"/>
  <c r="C58"/>
  <c r="C59"/>
  <c r="C60"/>
  <c r="C61"/>
  <c r="C62"/>
  <c r="C63"/>
  <c r="C64"/>
  <c r="E29"/>
  <c r="E37"/>
  <c r="E45"/>
  <c r="E53"/>
  <c r="E57"/>
  <c r="E61"/>
  <c r="D53"/>
  <c r="D54"/>
  <c r="D55"/>
  <c r="D56"/>
  <c r="D57"/>
  <c r="D58"/>
  <c r="D59"/>
  <c r="D60"/>
  <c r="D61"/>
  <c r="D62"/>
  <c r="D63"/>
  <c r="D64"/>
  <c r="A26"/>
  <c r="D26" s="1"/>
  <c r="A27"/>
  <c r="D27" s="1"/>
  <c r="A28"/>
  <c r="D28" s="1"/>
  <c r="K6" i="8" s="1"/>
  <c r="A29" i="3"/>
  <c r="D29" s="1"/>
  <c r="K7" i="8" s="1"/>
  <c r="A30" i="3"/>
  <c r="D30" s="1"/>
  <c r="A31"/>
  <c r="D31" s="1"/>
  <c r="A32"/>
  <c r="D32" s="1"/>
  <c r="K10" i="8" s="1"/>
  <c r="A33" i="3"/>
  <c r="D33" s="1"/>
  <c r="K11" i="8" s="1"/>
  <c r="A34" i="3"/>
  <c r="D34" s="1"/>
  <c r="K12" i="8" s="1"/>
  <c r="A35" i="3"/>
  <c r="D35" s="1"/>
  <c r="K13" i="8" s="1"/>
  <c r="A36" i="3"/>
  <c r="D36" s="1"/>
  <c r="K14" i="8" s="1"/>
  <c r="A37" i="3"/>
  <c r="D37" s="1"/>
  <c r="K15" i="8" s="1"/>
  <c r="A38" i="3"/>
  <c r="D38" s="1"/>
  <c r="K16" i="8" s="1"/>
  <c r="A39" i="3"/>
  <c r="D39" s="1"/>
  <c r="K17" i="8" s="1"/>
  <c r="A40" i="3"/>
  <c r="D40" s="1"/>
  <c r="K18" i="8" s="1"/>
  <c r="A41" i="3"/>
  <c r="D41" s="1"/>
  <c r="K19" i="8" s="1"/>
  <c r="A42" i="3"/>
  <c r="D42" s="1"/>
  <c r="K20" i="8" s="1"/>
  <c r="A43" i="3"/>
  <c r="D43" s="1"/>
  <c r="K21" i="8" s="1"/>
  <c r="A44" i="3"/>
  <c r="D44" s="1"/>
  <c r="K22" i="8" s="1"/>
  <c r="A45" i="3"/>
  <c r="D45" s="1"/>
  <c r="K23" i="8" s="1"/>
  <c r="A46" i="3"/>
  <c r="D46" s="1"/>
  <c r="K24" i="8" s="1"/>
  <c r="A47" i="3"/>
  <c r="D47" s="1"/>
  <c r="K25" i="8" s="1"/>
  <c r="A48" i="3"/>
  <c r="D48" s="1"/>
  <c r="K26" i="8" s="1"/>
  <c r="A49" i="3"/>
  <c r="D49" s="1"/>
  <c r="K27" i="8" s="1"/>
  <c r="A50" i="3"/>
  <c r="D50" s="1"/>
  <c r="K28" i="8" s="1"/>
  <c r="A51" i="3"/>
  <c r="D51" s="1"/>
  <c r="K29" i="8" s="1"/>
  <c r="A52" i="3"/>
  <c r="D52" s="1"/>
  <c r="K30" i="8" s="1"/>
  <c r="A53" i="3"/>
  <c r="A54"/>
  <c r="A55"/>
  <c r="A56"/>
  <c r="A57"/>
  <c r="A58"/>
  <c r="A59"/>
  <c r="A60"/>
  <c r="A61"/>
  <c r="A62"/>
  <c r="A63"/>
  <c r="A64"/>
  <c r="A25"/>
  <c r="D25" s="1"/>
  <c r="C25"/>
  <c r="G4"/>
  <c r="O2"/>
  <c r="I2"/>
  <c r="A23" l="1"/>
  <c r="K8" i="8"/>
  <c r="K4"/>
  <c r="K3"/>
  <c r="H34" i="16"/>
  <c r="H24"/>
  <c r="H39"/>
  <c r="H17"/>
  <c r="H25"/>
  <c r="E6"/>
  <c r="H40"/>
  <c r="H22"/>
  <c r="E10"/>
  <c r="H37"/>
  <c r="H41"/>
  <c r="H45"/>
  <c r="H19"/>
  <c r="H23"/>
  <c r="H27"/>
  <c r="E9"/>
  <c r="H38"/>
  <c r="H42"/>
  <c r="H16"/>
  <c r="H20"/>
  <c r="H28"/>
  <c r="E8"/>
  <c r="H35"/>
  <c r="H43"/>
  <c r="H21"/>
  <c r="H15"/>
  <c r="H36"/>
  <c r="H44"/>
  <c r="H18"/>
  <c r="H26"/>
  <c r="K9" i="8"/>
  <c r="K5"/>
  <c r="E25" i="3"/>
  <c r="CR25" s="1"/>
  <c r="AX61"/>
  <c r="I39" i="8" s="1"/>
  <c r="AX57" i="3"/>
  <c r="I35" i="8" s="1"/>
  <c r="AX53" i="3"/>
  <c r="I31" i="8" s="1"/>
  <c r="AX64" i="3"/>
  <c r="I42" i="8" s="1"/>
  <c r="AX60" i="3"/>
  <c r="I38" i="8" s="1"/>
  <c r="AX56" i="3"/>
  <c r="I34" i="8" s="1"/>
  <c r="E52" i="3"/>
  <c r="E44"/>
  <c r="E32"/>
  <c r="AX63"/>
  <c r="I41" i="8" s="1"/>
  <c r="AX59" i="3"/>
  <c r="I37" i="8" s="1"/>
  <c r="AX55" i="3"/>
  <c r="I33" i="8" s="1"/>
  <c r="E35" i="3"/>
  <c r="AX62"/>
  <c r="I40" i="8" s="1"/>
  <c r="AX58" i="3"/>
  <c r="I36" i="8" s="1"/>
  <c r="AX54" i="3"/>
  <c r="I32" i="8" s="1"/>
  <c r="CI52" i="3"/>
  <c r="CM52"/>
  <c r="CQ52"/>
  <c r="CU52"/>
  <c r="CY52"/>
  <c r="DC52"/>
  <c r="CF52"/>
  <c r="CK52"/>
  <c r="CP52"/>
  <c r="CV52"/>
  <c r="DA52"/>
  <c r="CG52"/>
  <c r="CL52"/>
  <c r="CR52"/>
  <c r="CW52"/>
  <c r="DB52"/>
  <c r="CH52"/>
  <c r="CS52"/>
  <c r="DD52"/>
  <c r="CJ52"/>
  <c r="CT52"/>
  <c r="DE52"/>
  <c r="CN52"/>
  <c r="CX52"/>
  <c r="CO52"/>
  <c r="CZ52"/>
  <c r="CI61"/>
  <c r="CM61"/>
  <c r="CQ61"/>
  <c r="CU61"/>
  <c r="CY61"/>
  <c r="DC61"/>
  <c r="CG61"/>
  <c r="CW61"/>
  <c r="CH61"/>
  <c r="CN61"/>
  <c r="CS61"/>
  <c r="CX61"/>
  <c r="DD61"/>
  <c r="CJ61"/>
  <c r="CO61"/>
  <c r="CT61"/>
  <c r="CZ61"/>
  <c r="DE61"/>
  <c r="CR61"/>
  <c r="CF61"/>
  <c r="CK61"/>
  <c r="CP61"/>
  <c r="CV61"/>
  <c r="DA61"/>
  <c r="CL61"/>
  <c r="DB61"/>
  <c r="CG45"/>
  <c r="CK45"/>
  <c r="CO45"/>
  <c r="CS45"/>
  <c r="CW45"/>
  <c r="DA45"/>
  <c r="DE45"/>
  <c r="CF45"/>
  <c r="CL45"/>
  <c r="CQ45"/>
  <c r="CV45"/>
  <c r="DB45"/>
  <c r="CH45"/>
  <c r="CM45"/>
  <c r="CR45"/>
  <c r="CX45"/>
  <c r="DC45"/>
  <c r="CI45"/>
  <c r="CT45"/>
  <c r="DD45"/>
  <c r="CJ45"/>
  <c r="CU45"/>
  <c r="CN45"/>
  <c r="CY45"/>
  <c r="CP45"/>
  <c r="CZ45"/>
  <c r="CI44"/>
  <c r="CM44"/>
  <c r="CQ44"/>
  <c r="CU44"/>
  <c r="CY44"/>
  <c r="DC44"/>
  <c r="CF44"/>
  <c r="CK44"/>
  <c r="CP44"/>
  <c r="CV44"/>
  <c r="DA44"/>
  <c r="CG44"/>
  <c r="CL44"/>
  <c r="CR44"/>
  <c r="CW44"/>
  <c r="DB44"/>
  <c r="CN44"/>
  <c r="CX44"/>
  <c r="CO44"/>
  <c r="CZ44"/>
  <c r="CH44"/>
  <c r="CS44"/>
  <c r="DD44"/>
  <c r="CJ44"/>
  <c r="CT44"/>
  <c r="DE44"/>
  <c r="CG32"/>
  <c r="CK32"/>
  <c r="CO32"/>
  <c r="CS32"/>
  <c r="CW32"/>
  <c r="DA32"/>
  <c r="DE32"/>
  <c r="CF32"/>
  <c r="CL32"/>
  <c r="CQ32"/>
  <c r="CV32"/>
  <c r="DB32"/>
  <c r="CH32"/>
  <c r="CM32"/>
  <c r="CR32"/>
  <c r="CX32"/>
  <c r="DC32"/>
  <c r="CI32"/>
  <c r="CN32"/>
  <c r="CT32"/>
  <c r="CY32"/>
  <c r="DD32"/>
  <c r="CJ32"/>
  <c r="CP32"/>
  <c r="CU32"/>
  <c r="CZ32"/>
  <c r="DC25"/>
  <c r="CO25"/>
  <c r="CL25"/>
  <c r="CG57"/>
  <c r="CK57"/>
  <c r="CO57"/>
  <c r="CS57"/>
  <c r="CW57"/>
  <c r="DA57"/>
  <c r="DE57"/>
  <c r="CJ57"/>
  <c r="CP57"/>
  <c r="CU57"/>
  <c r="CZ57"/>
  <c r="CL57"/>
  <c r="CR57"/>
  <c r="CY57"/>
  <c r="CF57"/>
  <c r="CM57"/>
  <c r="CT57"/>
  <c r="DB57"/>
  <c r="CH57"/>
  <c r="CN57"/>
  <c r="CV57"/>
  <c r="DC57"/>
  <c r="CI57"/>
  <c r="CQ57"/>
  <c r="CX57"/>
  <c r="DD57"/>
  <c r="CI37"/>
  <c r="CM37"/>
  <c r="CQ37"/>
  <c r="CU37"/>
  <c r="CY37"/>
  <c r="DC37"/>
  <c r="CG37"/>
  <c r="CL37"/>
  <c r="CR37"/>
  <c r="CW37"/>
  <c r="DB37"/>
  <c r="CH37"/>
  <c r="CN37"/>
  <c r="CS37"/>
  <c r="CX37"/>
  <c r="DD37"/>
  <c r="CJ37"/>
  <c r="CT37"/>
  <c r="DE37"/>
  <c r="CK37"/>
  <c r="CV37"/>
  <c r="CO37"/>
  <c r="CZ37"/>
  <c r="CF37"/>
  <c r="CP37"/>
  <c r="DA37"/>
  <c r="CG53"/>
  <c r="CK53"/>
  <c r="CO53"/>
  <c r="CS53"/>
  <c r="CW53"/>
  <c r="DA53"/>
  <c r="DE53"/>
  <c r="CF53"/>
  <c r="CL53"/>
  <c r="CQ53"/>
  <c r="CV53"/>
  <c r="DB53"/>
  <c r="CH53"/>
  <c r="CM53"/>
  <c r="CR53"/>
  <c r="CX53"/>
  <c r="DC53"/>
  <c r="CN53"/>
  <c r="CY53"/>
  <c r="CP53"/>
  <c r="CZ53"/>
  <c r="CI53"/>
  <c r="CT53"/>
  <c r="DD53"/>
  <c r="CJ53"/>
  <c r="CU53"/>
  <c r="CI35"/>
  <c r="CM35"/>
  <c r="CQ35"/>
  <c r="CU35"/>
  <c r="CY35"/>
  <c r="DC35"/>
  <c r="CF35"/>
  <c r="CK35"/>
  <c r="CP35"/>
  <c r="CV35"/>
  <c r="DA35"/>
  <c r="CG35"/>
  <c r="CL35"/>
  <c r="CR35"/>
  <c r="CW35"/>
  <c r="DB35"/>
  <c r="CH35"/>
  <c r="CS35"/>
  <c r="DD35"/>
  <c r="CJ35"/>
  <c r="CT35"/>
  <c r="DE35"/>
  <c r="CN35"/>
  <c r="CX35"/>
  <c r="CO35"/>
  <c r="CZ35"/>
  <c r="CF29"/>
  <c r="CN29"/>
  <c r="CR29"/>
  <c r="CV29"/>
  <c r="CZ29"/>
  <c r="DD29"/>
  <c r="CG29"/>
  <c r="CK29"/>
  <c r="CO29"/>
  <c r="CS29"/>
  <c r="CW29"/>
  <c r="DA29"/>
  <c r="DE29"/>
  <c r="CT29"/>
  <c r="CH29"/>
  <c r="CL29"/>
  <c r="CP29"/>
  <c r="CX29"/>
  <c r="DB29"/>
  <c r="CI29"/>
  <c r="CM29"/>
  <c r="CQ29"/>
  <c r="CU29"/>
  <c r="CY29"/>
  <c r="DC29"/>
  <c r="CJ29"/>
  <c r="BI44"/>
  <c r="BM44"/>
  <c r="BQ44"/>
  <c r="BU44"/>
  <c r="BY44"/>
  <c r="CC44"/>
  <c r="BG44"/>
  <c r="BK44"/>
  <c r="BO44"/>
  <c r="BS44"/>
  <c r="BW44"/>
  <c r="CA44"/>
  <c r="CE44"/>
  <c r="BJ44"/>
  <c r="BR44"/>
  <c r="BZ44"/>
  <c r="BL44"/>
  <c r="BT44"/>
  <c r="CB44"/>
  <c r="BN44"/>
  <c r="CD44"/>
  <c r="BP44"/>
  <c r="BF44"/>
  <c r="BV44"/>
  <c r="BH44"/>
  <c r="BX44"/>
  <c r="BI32"/>
  <c r="BF32"/>
  <c r="BJ32"/>
  <c r="BN32"/>
  <c r="BR32"/>
  <c r="BV32"/>
  <c r="BZ32"/>
  <c r="CD32"/>
  <c r="BH32"/>
  <c r="BO32"/>
  <c r="BK32"/>
  <c r="BP32"/>
  <c r="BU32"/>
  <c r="CA32"/>
  <c r="BL32"/>
  <c r="BQ32"/>
  <c r="BW32"/>
  <c r="CB32"/>
  <c r="BG32"/>
  <c r="BM32"/>
  <c r="BS32"/>
  <c r="BX32"/>
  <c r="CC32"/>
  <c r="BT32"/>
  <c r="BY32"/>
  <c r="CE32"/>
  <c r="BM25"/>
  <c r="BU25"/>
  <c r="CB25"/>
  <c r="BN25"/>
  <c r="BV25"/>
  <c r="BP25"/>
  <c r="BG57"/>
  <c r="BK57"/>
  <c r="BO57"/>
  <c r="BS57"/>
  <c r="BW57"/>
  <c r="CA57"/>
  <c r="CE57"/>
  <c r="BH57"/>
  <c r="BM57"/>
  <c r="BR57"/>
  <c r="BX57"/>
  <c r="CC57"/>
  <c r="BI57"/>
  <c r="BN57"/>
  <c r="BT57"/>
  <c r="BY57"/>
  <c r="CD57"/>
  <c r="BJ57"/>
  <c r="BP57"/>
  <c r="BU57"/>
  <c r="BZ57"/>
  <c r="BF57"/>
  <c r="BL57"/>
  <c r="BQ57"/>
  <c r="BV57"/>
  <c r="CB57"/>
  <c r="BG45"/>
  <c r="BK45"/>
  <c r="BO45"/>
  <c r="BS45"/>
  <c r="BI45"/>
  <c r="BM45"/>
  <c r="BQ45"/>
  <c r="BU45"/>
  <c r="BY45"/>
  <c r="CC45"/>
  <c r="BH45"/>
  <c r="BP45"/>
  <c r="BW45"/>
  <c r="CB45"/>
  <c r="BJ45"/>
  <c r="BR45"/>
  <c r="BX45"/>
  <c r="CD45"/>
  <c r="BT45"/>
  <c r="CE45"/>
  <c r="BF45"/>
  <c r="BV45"/>
  <c r="BL45"/>
  <c r="BZ45"/>
  <c r="BN45"/>
  <c r="CA45"/>
  <c r="E62"/>
  <c r="BA62"/>
  <c r="AU62"/>
  <c r="AY62"/>
  <c r="AZ62"/>
  <c r="J40" i="8" s="1"/>
  <c r="AV62" i="3"/>
  <c r="H40" i="8" s="1"/>
  <c r="AW62" i="3"/>
  <c r="E58"/>
  <c r="BA58"/>
  <c r="AU58"/>
  <c r="AY58"/>
  <c r="AW58"/>
  <c r="AZ58"/>
  <c r="J36" i="8" s="1"/>
  <c r="AV58" i="3"/>
  <c r="H36" i="8" s="1"/>
  <c r="E54" i="3"/>
  <c r="BA54"/>
  <c r="AU54"/>
  <c r="AY54"/>
  <c r="AZ54"/>
  <c r="J32" i="8" s="1"/>
  <c r="AV54" i="3"/>
  <c r="H32" i="8" s="1"/>
  <c r="AW54" i="3"/>
  <c r="E50"/>
  <c r="AU50"/>
  <c r="AV50" s="1"/>
  <c r="H28" i="8" s="1"/>
  <c r="AY50" i="3"/>
  <c r="AW50"/>
  <c r="AX50" s="1"/>
  <c r="I28" i="8" s="1"/>
  <c r="AZ50" i="3"/>
  <c r="J28" i="8" s="1"/>
  <c r="E46" i="3"/>
  <c r="AU46"/>
  <c r="AV46" s="1"/>
  <c r="H24" i="8" s="1"/>
  <c r="AY46" i="3"/>
  <c r="AZ46" s="1"/>
  <c r="J24" i="8" s="1"/>
  <c r="AW46" i="3"/>
  <c r="AX46" s="1"/>
  <c r="I24" i="8" s="1"/>
  <c r="E42" i="3"/>
  <c r="AU42"/>
  <c r="AV42" s="1"/>
  <c r="H20" i="8" s="1"/>
  <c r="AY42" i="3"/>
  <c r="AZ42" s="1"/>
  <c r="J20" i="8" s="1"/>
  <c r="AW42" i="3"/>
  <c r="AX42" s="1"/>
  <c r="I20" i="8" s="1"/>
  <c r="E38" i="3"/>
  <c r="AU38"/>
  <c r="AY38"/>
  <c r="AZ38" s="1"/>
  <c r="J16" i="8" s="1"/>
  <c r="AV38" i="3"/>
  <c r="H16" i="8" s="1"/>
  <c r="AW38" i="3"/>
  <c r="AX38" s="1"/>
  <c r="I16" i="8" s="1"/>
  <c r="E34" i="3"/>
  <c r="AU34"/>
  <c r="AV34" s="1"/>
  <c r="H12" i="8" s="1"/>
  <c r="AY34" i="3"/>
  <c r="AW34"/>
  <c r="AX34" s="1"/>
  <c r="I12" i="8" s="1"/>
  <c r="AZ34" i="3"/>
  <c r="J12" i="8" s="1"/>
  <c r="E30" i="3"/>
  <c r="AU30"/>
  <c r="AV30" s="1"/>
  <c r="AY30"/>
  <c r="AZ30" s="1"/>
  <c r="J8" i="8" s="1"/>
  <c r="AW30" i="3"/>
  <c r="AX30" s="1"/>
  <c r="I8" i="8" s="1"/>
  <c r="E26" i="3"/>
  <c r="AW26"/>
  <c r="AX26" s="1"/>
  <c r="I4" i="8" s="1"/>
  <c r="AU26" i="3"/>
  <c r="AV26" s="1"/>
  <c r="AY26"/>
  <c r="AZ26" s="1"/>
  <c r="J4" i="8" s="1"/>
  <c r="BF53" i="3"/>
  <c r="BJ53"/>
  <c r="BN53"/>
  <c r="BR53"/>
  <c r="BV53"/>
  <c r="BZ53"/>
  <c r="CD53"/>
  <c r="BG53"/>
  <c r="BK53"/>
  <c r="BO53"/>
  <c r="BS53"/>
  <c r="BW53"/>
  <c r="CA53"/>
  <c r="CE53"/>
  <c r="BH53"/>
  <c r="BP53"/>
  <c r="BX53"/>
  <c r="BI53"/>
  <c r="BQ53"/>
  <c r="BY53"/>
  <c r="BL53"/>
  <c r="BT53"/>
  <c r="CB53"/>
  <c r="BM53"/>
  <c r="BU53"/>
  <c r="CC53"/>
  <c r="BI29"/>
  <c r="BM29"/>
  <c r="BQ29"/>
  <c r="BU29"/>
  <c r="BY29"/>
  <c r="CC29"/>
  <c r="BF29"/>
  <c r="BJ29"/>
  <c r="BG29"/>
  <c r="BK29"/>
  <c r="BO29"/>
  <c r="BS29"/>
  <c r="BW29"/>
  <c r="CA29"/>
  <c r="CE29"/>
  <c r="BH29"/>
  <c r="BL29"/>
  <c r="BP29"/>
  <c r="BT29"/>
  <c r="BX29"/>
  <c r="CB29"/>
  <c r="BN29"/>
  <c r="CD29"/>
  <c r="BR29"/>
  <c r="BV29"/>
  <c r="BZ29"/>
  <c r="AW61"/>
  <c r="AU61"/>
  <c r="AZ61"/>
  <c r="J39" i="8" s="1"/>
  <c r="AV61" i="3"/>
  <c r="H39" i="8" s="1"/>
  <c r="BA61" i="3"/>
  <c r="AY61"/>
  <c r="AW57"/>
  <c r="AY57"/>
  <c r="AU57"/>
  <c r="AZ57"/>
  <c r="J35" i="8" s="1"/>
  <c r="BA57" i="3"/>
  <c r="AV57"/>
  <c r="H35" i="8" s="1"/>
  <c r="AW53" i="3"/>
  <c r="BA53"/>
  <c r="AU53"/>
  <c r="AZ53"/>
  <c r="J31" i="8" s="1"/>
  <c r="AV53" i="3"/>
  <c r="H31" i="8" s="1"/>
  <c r="AY53" i="3"/>
  <c r="E49"/>
  <c r="AW49"/>
  <c r="AX49" s="1"/>
  <c r="I27" i="8" s="1"/>
  <c r="AY49" i="3"/>
  <c r="AZ49" s="1"/>
  <c r="J27" i="8" s="1"/>
  <c r="AU49" i="3"/>
  <c r="AV49" s="1"/>
  <c r="H27" i="8" s="1"/>
  <c r="AW45" i="3"/>
  <c r="AX45" s="1"/>
  <c r="I23" i="8" s="1"/>
  <c r="AU45" i="3"/>
  <c r="AV45" s="1"/>
  <c r="H23" i="8" s="1"/>
  <c r="AY45" i="3"/>
  <c r="AZ45" s="1"/>
  <c r="J23" i="8" s="1"/>
  <c r="E41" i="3"/>
  <c r="AW41"/>
  <c r="AX41" s="1"/>
  <c r="I19" i="8" s="1"/>
  <c r="AY41" i="3"/>
  <c r="AZ41" s="1"/>
  <c r="J19" i="8" s="1"/>
  <c r="AU41" i="3"/>
  <c r="AV41" s="1"/>
  <c r="H19" i="8" s="1"/>
  <c r="AW37" i="3"/>
  <c r="AX37" s="1"/>
  <c r="I15" i="8" s="1"/>
  <c r="AU37" i="3"/>
  <c r="AV37" s="1"/>
  <c r="H15" i="8" s="1"/>
  <c r="AY37" i="3"/>
  <c r="AZ37" s="1"/>
  <c r="J15" i="8" s="1"/>
  <c r="E33" i="3"/>
  <c r="AW33"/>
  <c r="AX33" s="1"/>
  <c r="I11" i="8" s="1"/>
  <c r="AY33" i="3"/>
  <c r="AU33"/>
  <c r="AV33" s="1"/>
  <c r="H11" i="8" s="1"/>
  <c r="AZ33" i="3"/>
  <c r="J11" i="8" s="1"/>
  <c r="AW29" i="3"/>
  <c r="AX29" s="1"/>
  <c r="I7" i="8" s="1"/>
  <c r="AU29" i="3"/>
  <c r="AV29" s="1"/>
  <c r="AY29"/>
  <c r="AZ29" s="1"/>
  <c r="J7" i="8" s="1"/>
  <c r="BH52" i="3"/>
  <c r="BL52"/>
  <c r="BP52"/>
  <c r="BT52"/>
  <c r="BX52"/>
  <c r="CB52"/>
  <c r="BI52"/>
  <c r="BM52"/>
  <c r="BQ52"/>
  <c r="BU52"/>
  <c r="BY52"/>
  <c r="CC52"/>
  <c r="BJ52"/>
  <c r="BR52"/>
  <c r="BZ52"/>
  <c r="BK52"/>
  <c r="BS52"/>
  <c r="CA52"/>
  <c r="BF52"/>
  <c r="BN52"/>
  <c r="BV52"/>
  <c r="CD52"/>
  <c r="BG52"/>
  <c r="BO52"/>
  <c r="BW52"/>
  <c r="CE52"/>
  <c r="BH37"/>
  <c r="BL37"/>
  <c r="BP37"/>
  <c r="BT37"/>
  <c r="BX37"/>
  <c r="CB37"/>
  <c r="BI37"/>
  <c r="BN37"/>
  <c r="BS37"/>
  <c r="BY37"/>
  <c r="CD37"/>
  <c r="BJ37"/>
  <c r="BO37"/>
  <c r="BU37"/>
  <c r="BZ37"/>
  <c r="CE37"/>
  <c r="BF37"/>
  <c r="BK37"/>
  <c r="BQ37"/>
  <c r="BV37"/>
  <c r="CA37"/>
  <c r="BR37"/>
  <c r="BW37"/>
  <c r="BG37"/>
  <c r="CC37"/>
  <c r="BM37"/>
  <c r="E64"/>
  <c r="AU64"/>
  <c r="AY64"/>
  <c r="BA64"/>
  <c r="AZ64"/>
  <c r="J42" i="8" s="1"/>
  <c r="AV64" i="3"/>
  <c r="H42" i="8" s="1"/>
  <c r="AW64" i="3"/>
  <c r="E60"/>
  <c r="AU60"/>
  <c r="AY60"/>
  <c r="AV60"/>
  <c r="H38" i="8" s="1"/>
  <c r="BA60" i="3"/>
  <c r="AW60"/>
  <c r="AZ60"/>
  <c r="J38" i="8" s="1"/>
  <c r="E56" i="3"/>
  <c r="AU56"/>
  <c r="AY56"/>
  <c r="AZ56"/>
  <c r="J34" i="8" s="1"/>
  <c r="BA56" i="3"/>
  <c r="AV56"/>
  <c r="H34" i="8" s="1"/>
  <c r="AW56" i="3"/>
  <c r="AU52"/>
  <c r="AV52" s="1"/>
  <c r="H30" i="8" s="1"/>
  <c r="AY52" i="3"/>
  <c r="AW52"/>
  <c r="AX52" s="1"/>
  <c r="I30" i="8" s="1"/>
  <c r="AZ52" i="3"/>
  <c r="J30" i="8" s="1"/>
  <c r="AU48" i="3"/>
  <c r="AV48" s="1"/>
  <c r="H26" i="8" s="1"/>
  <c r="AY48" i="3"/>
  <c r="AZ48" s="1"/>
  <c r="J26" i="8" s="1"/>
  <c r="AW48" i="3"/>
  <c r="AX48" s="1"/>
  <c r="I26" i="8" s="1"/>
  <c r="AU44" i="3"/>
  <c r="AY44"/>
  <c r="AZ44" s="1"/>
  <c r="J22" i="8" s="1"/>
  <c r="AV44" i="3"/>
  <c r="H22" i="8" s="1"/>
  <c r="AW44" i="3"/>
  <c r="AX44" s="1"/>
  <c r="I22" i="8" s="1"/>
  <c r="E40" i="3"/>
  <c r="AU40"/>
  <c r="AY40"/>
  <c r="AZ40" s="1"/>
  <c r="J18" i="8" s="1"/>
  <c r="AV40" i="3"/>
  <c r="H18" i="8" s="1"/>
  <c r="AW40" i="3"/>
  <c r="AX40" s="1"/>
  <c r="I18" i="8" s="1"/>
  <c r="E36" i="3"/>
  <c r="AU36"/>
  <c r="AV36" s="1"/>
  <c r="AY36"/>
  <c r="AZ36" s="1"/>
  <c r="J14" i="8" s="1"/>
  <c r="AW36" i="3"/>
  <c r="AX36" s="1"/>
  <c r="I14" i="8" s="1"/>
  <c r="AU32" i="3"/>
  <c r="AV32" s="1"/>
  <c r="H10" i="8" s="1"/>
  <c r="AY32" i="3"/>
  <c r="AZ32" s="1"/>
  <c r="J10" i="8" s="1"/>
  <c r="AW32" i="3"/>
  <c r="AX32" s="1"/>
  <c r="I10" i="8" s="1"/>
  <c r="E28" i="3"/>
  <c r="AU28"/>
  <c r="AV28" s="1"/>
  <c r="AY28"/>
  <c r="AZ28" s="1"/>
  <c r="J6" i="8" s="1"/>
  <c r="AW28" i="3"/>
  <c r="AX28" s="1"/>
  <c r="I6" i="8" s="1"/>
  <c r="BG61" i="3"/>
  <c r="BK61"/>
  <c r="BO61"/>
  <c r="BS61"/>
  <c r="BW61"/>
  <c r="CA61"/>
  <c r="CE61"/>
  <c r="BJ61"/>
  <c r="BP61"/>
  <c r="BU61"/>
  <c r="BZ61"/>
  <c r="BF61"/>
  <c r="BL61"/>
  <c r="BQ61"/>
  <c r="BV61"/>
  <c r="CB61"/>
  <c r="BH61"/>
  <c r="BM61"/>
  <c r="BR61"/>
  <c r="BX61"/>
  <c r="CC61"/>
  <c r="BI61"/>
  <c r="BN61"/>
  <c r="BT61"/>
  <c r="BY61"/>
  <c r="CD61"/>
  <c r="E48"/>
  <c r="BH35"/>
  <c r="BL35"/>
  <c r="BP35"/>
  <c r="BT35"/>
  <c r="BX35"/>
  <c r="CB35"/>
  <c r="BG35"/>
  <c r="BM35"/>
  <c r="BR35"/>
  <c r="BW35"/>
  <c r="CC35"/>
  <c r="BI35"/>
  <c r="BN35"/>
  <c r="BS35"/>
  <c r="BY35"/>
  <c r="CD35"/>
  <c r="BJ35"/>
  <c r="BO35"/>
  <c r="BU35"/>
  <c r="BZ35"/>
  <c r="CE35"/>
  <c r="BF35"/>
  <c r="CA35"/>
  <c r="BK35"/>
  <c r="BQ35"/>
  <c r="BV35"/>
  <c r="E63"/>
  <c r="AW63"/>
  <c r="AY63"/>
  <c r="AU63"/>
  <c r="AZ63"/>
  <c r="J41" i="8" s="1"/>
  <c r="AV63" i="3"/>
  <c r="H41" i="8" s="1"/>
  <c r="BA63" i="3"/>
  <c r="E59"/>
  <c r="AW59"/>
  <c r="BA59"/>
  <c r="AV59"/>
  <c r="H37" i="8" s="1"/>
  <c r="AY59" i="3"/>
  <c r="AU59"/>
  <c r="AZ59"/>
  <c r="J37" i="8" s="1"/>
  <c r="E55" i="3"/>
  <c r="AW55"/>
  <c r="AY55"/>
  <c r="BA55"/>
  <c r="AU55"/>
  <c r="AZ55"/>
  <c r="J33" i="8" s="1"/>
  <c r="AV55" i="3"/>
  <c r="H33" i="8" s="1"/>
  <c r="E51" i="3"/>
  <c r="AW51"/>
  <c r="AX51" s="1"/>
  <c r="I29" i="8" s="1"/>
  <c r="AY51" i="3"/>
  <c r="AU51"/>
  <c r="AV51" s="1"/>
  <c r="H29" i="8" s="1"/>
  <c r="AZ51" i="3"/>
  <c r="J29" i="8" s="1"/>
  <c r="E47" i="3"/>
  <c r="AW47"/>
  <c r="AX47" s="1"/>
  <c r="I25" i="8" s="1"/>
  <c r="AY47" i="3"/>
  <c r="AZ47" s="1"/>
  <c r="J25" i="8" s="1"/>
  <c r="AU47" i="3"/>
  <c r="AV47" s="1"/>
  <c r="H25" i="8" s="1"/>
  <c r="E43" i="3"/>
  <c r="AW43"/>
  <c r="AX43" s="1"/>
  <c r="I21" i="8" s="1"/>
  <c r="AY43" i="3"/>
  <c r="AZ43" s="1"/>
  <c r="J21" i="8" s="1"/>
  <c r="AU43" i="3"/>
  <c r="AV43" s="1"/>
  <c r="E39"/>
  <c r="AW39"/>
  <c r="AX39" s="1"/>
  <c r="I17" i="8" s="1"/>
  <c r="AY39" i="3"/>
  <c r="AZ39" s="1"/>
  <c r="J17" i="8" s="1"/>
  <c r="AU39" i="3"/>
  <c r="AV39" s="1"/>
  <c r="H17" i="8" s="1"/>
  <c r="AW35" i="3"/>
  <c r="AX35" s="1"/>
  <c r="I13" i="8" s="1"/>
  <c r="AY35" i="3"/>
  <c r="AZ35" s="1"/>
  <c r="J13" i="8" s="1"/>
  <c r="AU35" i="3"/>
  <c r="AV35" s="1"/>
  <c r="E31"/>
  <c r="AW31"/>
  <c r="AX31" s="1"/>
  <c r="I9" i="8" s="1"/>
  <c r="AY31" i="3"/>
  <c r="AU31"/>
  <c r="AV31" s="1"/>
  <c r="H9" i="8" s="1"/>
  <c r="AZ31" i="3"/>
  <c r="J9" i="8" s="1"/>
  <c r="E27" i="3"/>
  <c r="AW27"/>
  <c r="AX27" s="1"/>
  <c r="I5" i="8" s="1"/>
  <c r="AY27" i="3"/>
  <c r="AZ27" s="1"/>
  <c r="J5" i="8" s="1"/>
  <c r="AU27" i="3"/>
  <c r="AV27" s="1"/>
  <c r="AY25"/>
  <c r="AW25"/>
  <c r="AU25"/>
  <c r="AV25" s="1"/>
  <c r="H3" i="8" s="1"/>
  <c r="A24" i="3"/>
  <c r="F6" s="1"/>
  <c r="H14" i="8" l="1"/>
  <c r="BA36" i="3"/>
  <c r="BA52"/>
  <c r="BA39"/>
  <c r="BA31"/>
  <c r="BA40"/>
  <c r="BA45"/>
  <c r="BA37"/>
  <c r="H21" i="8"/>
  <c r="BA43" i="3"/>
  <c r="H13" i="8"/>
  <c r="BA35" i="3"/>
  <c r="BA32"/>
  <c r="BA48"/>
  <c r="BA38"/>
  <c r="BA46"/>
  <c r="BA47"/>
  <c r="BA51"/>
  <c r="BA44"/>
  <c r="BA33"/>
  <c r="BA41"/>
  <c r="BA49"/>
  <c r="BA34"/>
  <c r="BA42"/>
  <c r="BA50"/>
  <c r="BZ25"/>
  <c r="BW25"/>
  <c r="CQ25"/>
  <c r="CW25"/>
  <c r="CG25"/>
  <c r="CA25"/>
  <c r="BJ25"/>
  <c r="BY25"/>
  <c r="DA25"/>
  <c r="CV25"/>
  <c r="BX25"/>
  <c r="BI25"/>
  <c r="DE25"/>
  <c r="CH25"/>
  <c r="CN25"/>
  <c r="CE25"/>
  <c r="BF25"/>
  <c r="BS25"/>
  <c r="BR25"/>
  <c r="BH25"/>
  <c r="DB25"/>
  <c r="CY25"/>
  <c r="CX25"/>
  <c r="CZ25"/>
  <c r="BA29"/>
  <c r="H7" i="8"/>
  <c r="F43" i="16"/>
  <c r="E43"/>
  <c r="G43"/>
  <c r="G17"/>
  <c r="F17"/>
  <c r="E17"/>
  <c r="BA27" i="3"/>
  <c r="H5" i="8"/>
  <c r="F36" i="16"/>
  <c r="G36"/>
  <c r="E36"/>
  <c r="G35"/>
  <c r="F35"/>
  <c r="E35"/>
  <c r="F16"/>
  <c r="E16"/>
  <c r="G16"/>
  <c r="E27"/>
  <c r="F27"/>
  <c r="G27"/>
  <c r="F41"/>
  <c r="G41"/>
  <c r="E41"/>
  <c r="F40"/>
  <c r="E40"/>
  <c r="G40"/>
  <c r="G39"/>
  <c r="F39"/>
  <c r="E39"/>
  <c r="BA28" i="3"/>
  <c r="H6" i="8"/>
  <c r="BA26" i="3"/>
  <c r="H4" i="8"/>
  <c r="BT25" i="3"/>
  <c r="BO25"/>
  <c r="CD25"/>
  <c r="BG25"/>
  <c r="BK25"/>
  <c r="BQ25"/>
  <c r="CU25"/>
  <c r="CI25"/>
  <c r="CS25"/>
  <c r="DD25"/>
  <c r="CJ25"/>
  <c r="F26" i="16"/>
  <c r="G26"/>
  <c r="E26"/>
  <c r="F15"/>
  <c r="E15"/>
  <c r="G15"/>
  <c r="G42"/>
  <c r="E42"/>
  <c r="F42"/>
  <c r="G23"/>
  <c r="E23"/>
  <c r="F23"/>
  <c r="E37"/>
  <c r="F37"/>
  <c r="G37"/>
  <c r="F24"/>
  <c r="G24"/>
  <c r="E24"/>
  <c r="E44"/>
  <c r="F44"/>
  <c r="G44"/>
  <c r="G20"/>
  <c r="E20"/>
  <c r="F20"/>
  <c r="G45"/>
  <c r="F45"/>
  <c r="E45"/>
  <c r="F22"/>
  <c r="G22"/>
  <c r="E22"/>
  <c r="BA30" i="3"/>
  <c r="H8" i="8"/>
  <c r="F18" i="16"/>
  <c r="G18"/>
  <c r="E18"/>
  <c r="G21"/>
  <c r="E21"/>
  <c r="F21"/>
  <c r="E28"/>
  <c r="F28"/>
  <c r="G28"/>
  <c r="F38"/>
  <c r="G38"/>
  <c r="E38"/>
  <c r="F19"/>
  <c r="G19"/>
  <c r="E19"/>
  <c r="E25"/>
  <c r="F25"/>
  <c r="G25"/>
  <c r="F34"/>
  <c r="E34"/>
  <c r="G34"/>
  <c r="CC25" i="3"/>
  <c r="BL25"/>
  <c r="CF25"/>
  <c r="CT25"/>
  <c r="CP25"/>
  <c r="CM25"/>
  <c r="CK25"/>
  <c r="B8" i="7"/>
  <c r="D7" i="11"/>
  <c r="D6"/>
  <c r="H6"/>
  <c r="L6"/>
  <c r="P6"/>
  <c r="T6"/>
  <c r="X6"/>
  <c r="C7"/>
  <c r="G7"/>
  <c r="K7"/>
  <c r="O7"/>
  <c r="S7"/>
  <c r="W7"/>
  <c r="AA7"/>
  <c r="I6"/>
  <c r="U6"/>
  <c r="H7"/>
  <c r="P7"/>
  <c r="X7"/>
  <c r="M6"/>
  <c r="F6"/>
  <c r="J6"/>
  <c r="N6"/>
  <c r="R6"/>
  <c r="V6"/>
  <c r="Z6"/>
  <c r="E7"/>
  <c r="I7"/>
  <c r="M7"/>
  <c r="Q7"/>
  <c r="U7"/>
  <c r="Y7"/>
  <c r="B6"/>
  <c r="C6"/>
  <c r="G6"/>
  <c r="K6"/>
  <c r="O6"/>
  <c r="S6"/>
  <c r="W6"/>
  <c r="AA6"/>
  <c r="F7"/>
  <c r="J7"/>
  <c r="N7"/>
  <c r="R7"/>
  <c r="V7"/>
  <c r="Z7"/>
  <c r="E6"/>
  <c r="Q6"/>
  <c r="Y6"/>
  <c r="L7"/>
  <c r="T7"/>
  <c r="B7"/>
  <c r="L51" i="9"/>
  <c r="G8"/>
  <c r="T8" i="11"/>
  <c r="H8"/>
  <c r="R8"/>
  <c r="K8"/>
  <c r="Q8"/>
  <c r="G8"/>
  <c r="L99" i="9"/>
  <c r="J98"/>
  <c r="F97"/>
  <c r="I8" i="11"/>
  <c r="K8" i="9"/>
  <c r="P8" i="11"/>
  <c r="D8"/>
  <c r="N8"/>
  <c r="AA8"/>
  <c r="M8"/>
  <c r="L98" i="9"/>
  <c r="F99"/>
  <c r="K10"/>
  <c r="Z8" i="11"/>
  <c r="J8"/>
  <c r="W8"/>
  <c r="Y8"/>
  <c r="E8"/>
  <c r="X8"/>
  <c r="L8"/>
  <c r="V8"/>
  <c r="F8"/>
  <c r="S8"/>
  <c r="U8"/>
  <c r="O8"/>
  <c r="J99" i="9"/>
  <c r="H50"/>
  <c r="M8"/>
  <c r="C8" i="11"/>
  <c r="H52" i="9"/>
  <c r="J51"/>
  <c r="I10"/>
  <c r="L52"/>
  <c r="I8"/>
  <c r="L53"/>
  <c r="J50"/>
  <c r="H97"/>
  <c r="G7"/>
  <c r="K9"/>
  <c r="H51"/>
  <c r="F52"/>
  <c r="F96"/>
  <c r="F50"/>
  <c r="M9"/>
  <c r="J52"/>
  <c r="L96"/>
  <c r="J53"/>
  <c r="L97"/>
  <c r="H99"/>
  <c r="F51"/>
  <c r="F98"/>
  <c r="G9"/>
  <c r="I9"/>
  <c r="L50"/>
  <c r="J97"/>
  <c r="I7"/>
  <c r="J96"/>
  <c r="M10"/>
  <c r="M7"/>
  <c r="K7"/>
  <c r="CI39" i="3"/>
  <c r="CM39"/>
  <c r="CQ39"/>
  <c r="CU39"/>
  <c r="CY39"/>
  <c r="DC39"/>
  <c r="CH39"/>
  <c r="CN39"/>
  <c r="CS39"/>
  <c r="CX39"/>
  <c r="DD39"/>
  <c r="CJ39"/>
  <c r="CO39"/>
  <c r="CT39"/>
  <c r="CZ39"/>
  <c r="DE39"/>
  <c r="CF39"/>
  <c r="CP39"/>
  <c r="DA39"/>
  <c r="CG39"/>
  <c r="CR39"/>
  <c r="DB39"/>
  <c r="CK39"/>
  <c r="CL39"/>
  <c r="CV39"/>
  <c r="CW39"/>
  <c r="CF43"/>
  <c r="CJ43"/>
  <c r="CN43"/>
  <c r="CR43"/>
  <c r="CV43"/>
  <c r="CZ43"/>
  <c r="DD43"/>
  <c r="CG43"/>
  <c r="CK43"/>
  <c r="CO43"/>
  <c r="CS43"/>
  <c r="CW43"/>
  <c r="DA43"/>
  <c r="DE43"/>
  <c r="CH43"/>
  <c r="CP43"/>
  <c r="CX43"/>
  <c r="CI43"/>
  <c r="CQ43"/>
  <c r="CY43"/>
  <c r="CL43"/>
  <c r="DB43"/>
  <c r="CM43"/>
  <c r="DC43"/>
  <c r="CT43"/>
  <c r="CU43"/>
  <c r="CG47"/>
  <c r="CK47"/>
  <c r="CO47"/>
  <c r="CS47"/>
  <c r="CW47"/>
  <c r="DA47"/>
  <c r="DE47"/>
  <c r="CH47"/>
  <c r="CM47"/>
  <c r="CR47"/>
  <c r="CX47"/>
  <c r="DC47"/>
  <c r="CI47"/>
  <c r="CN47"/>
  <c r="CT47"/>
  <c r="CY47"/>
  <c r="DD47"/>
  <c r="CJ47"/>
  <c r="CU47"/>
  <c r="CL47"/>
  <c r="CV47"/>
  <c r="CP47"/>
  <c r="CZ47"/>
  <c r="CF47"/>
  <c r="CQ47"/>
  <c r="DB47"/>
  <c r="CG51"/>
  <c r="CK51"/>
  <c r="CO51"/>
  <c r="CS51"/>
  <c r="CW51"/>
  <c r="DA51"/>
  <c r="DE51"/>
  <c r="CJ51"/>
  <c r="CP51"/>
  <c r="CU51"/>
  <c r="CZ51"/>
  <c r="CF51"/>
  <c r="CL51"/>
  <c r="CQ51"/>
  <c r="CV51"/>
  <c r="DB51"/>
  <c r="CM51"/>
  <c r="CX51"/>
  <c r="CN51"/>
  <c r="CY51"/>
  <c r="CH51"/>
  <c r="CR51"/>
  <c r="DC51"/>
  <c r="CI51"/>
  <c r="CT51"/>
  <c r="DD51"/>
  <c r="CG55"/>
  <c r="CK55"/>
  <c r="CO55"/>
  <c r="CS55"/>
  <c r="CW55"/>
  <c r="DA55"/>
  <c r="DE55"/>
  <c r="CH55"/>
  <c r="CM55"/>
  <c r="CR55"/>
  <c r="CX55"/>
  <c r="DC55"/>
  <c r="CI55"/>
  <c r="CN55"/>
  <c r="CT55"/>
  <c r="CY55"/>
  <c r="DD55"/>
  <c r="CP55"/>
  <c r="CF55"/>
  <c r="CQ55"/>
  <c r="DB55"/>
  <c r="CJ55"/>
  <c r="CU55"/>
  <c r="CL55"/>
  <c r="CV55"/>
  <c r="CZ55"/>
  <c r="CG59"/>
  <c r="CK59"/>
  <c r="CO59"/>
  <c r="CF59"/>
  <c r="CL59"/>
  <c r="CQ59"/>
  <c r="CU59"/>
  <c r="CY59"/>
  <c r="DC59"/>
  <c r="CI59"/>
  <c r="CV59"/>
  <c r="CJ59"/>
  <c r="CR59"/>
  <c r="CW59"/>
  <c r="DB59"/>
  <c r="CM59"/>
  <c r="CS59"/>
  <c r="CX59"/>
  <c r="DD59"/>
  <c r="CP59"/>
  <c r="CH59"/>
  <c r="CN59"/>
  <c r="CT59"/>
  <c r="CZ59"/>
  <c r="DE59"/>
  <c r="DA59"/>
  <c r="CI63"/>
  <c r="CM63"/>
  <c r="CQ63"/>
  <c r="CU63"/>
  <c r="CY63"/>
  <c r="DC63"/>
  <c r="CH63"/>
  <c r="CX63"/>
  <c r="CJ63"/>
  <c r="CT63"/>
  <c r="CZ63"/>
  <c r="DE63"/>
  <c r="CF63"/>
  <c r="CK63"/>
  <c r="CP63"/>
  <c r="CV63"/>
  <c r="DA63"/>
  <c r="CS63"/>
  <c r="CG63"/>
  <c r="CL63"/>
  <c r="CR63"/>
  <c r="CW63"/>
  <c r="DB63"/>
  <c r="CN63"/>
  <c r="DD63"/>
  <c r="CO63"/>
  <c r="CG36"/>
  <c r="CK36"/>
  <c r="CO36"/>
  <c r="CS36"/>
  <c r="CW36"/>
  <c r="DA36"/>
  <c r="DE36"/>
  <c r="CF36"/>
  <c r="CL36"/>
  <c r="CQ36"/>
  <c r="CV36"/>
  <c r="DB36"/>
  <c r="CH36"/>
  <c r="CM36"/>
  <c r="CR36"/>
  <c r="CX36"/>
  <c r="DC36"/>
  <c r="CN36"/>
  <c r="CY36"/>
  <c r="CP36"/>
  <c r="CZ36"/>
  <c r="CI36"/>
  <c r="CT36"/>
  <c r="DD36"/>
  <c r="CJ36"/>
  <c r="CU36"/>
  <c r="CG40"/>
  <c r="CK40"/>
  <c r="CO40"/>
  <c r="CS40"/>
  <c r="CW40"/>
  <c r="DA40"/>
  <c r="DE40"/>
  <c r="CI40"/>
  <c r="CN40"/>
  <c r="CT40"/>
  <c r="CY40"/>
  <c r="DD40"/>
  <c r="CJ40"/>
  <c r="CP40"/>
  <c r="CU40"/>
  <c r="CZ40"/>
  <c r="CL40"/>
  <c r="CV40"/>
  <c r="CM40"/>
  <c r="CX40"/>
  <c r="CF40"/>
  <c r="DB40"/>
  <c r="CH40"/>
  <c r="DC40"/>
  <c r="CQ40"/>
  <c r="CR40"/>
  <c r="CI33"/>
  <c r="CM33"/>
  <c r="CQ33"/>
  <c r="CU33"/>
  <c r="CY33"/>
  <c r="DC33"/>
  <c r="CG33"/>
  <c r="CL33"/>
  <c r="CR33"/>
  <c r="CH33"/>
  <c r="CN33"/>
  <c r="CS33"/>
  <c r="CJ33"/>
  <c r="CO33"/>
  <c r="CT33"/>
  <c r="CZ33"/>
  <c r="DE33"/>
  <c r="CF33"/>
  <c r="CK33"/>
  <c r="CP33"/>
  <c r="CV33"/>
  <c r="DA33"/>
  <c r="DB33"/>
  <c r="DD33"/>
  <c r="CW33"/>
  <c r="CX33"/>
  <c r="CI56"/>
  <c r="CM56"/>
  <c r="CQ56"/>
  <c r="CU56"/>
  <c r="CY56"/>
  <c r="DC56"/>
  <c r="CJ56"/>
  <c r="CO56"/>
  <c r="CT56"/>
  <c r="CZ56"/>
  <c r="DE56"/>
  <c r="CH56"/>
  <c r="CP56"/>
  <c r="DD56"/>
  <c r="CK56"/>
  <c r="CR56"/>
  <c r="CX56"/>
  <c r="CF56"/>
  <c r="CL56"/>
  <c r="CS56"/>
  <c r="DA56"/>
  <c r="CW56"/>
  <c r="CG56"/>
  <c r="CN56"/>
  <c r="CV56"/>
  <c r="DB56"/>
  <c r="CG60"/>
  <c r="CK60"/>
  <c r="CO60"/>
  <c r="CS60"/>
  <c r="CW60"/>
  <c r="DA60"/>
  <c r="DE60"/>
  <c r="CL60"/>
  <c r="CH60"/>
  <c r="CM60"/>
  <c r="CR60"/>
  <c r="CX60"/>
  <c r="DC60"/>
  <c r="CI60"/>
  <c r="CN60"/>
  <c r="CT60"/>
  <c r="CY60"/>
  <c r="DD60"/>
  <c r="CF60"/>
  <c r="CQ60"/>
  <c r="DB60"/>
  <c r="CJ60"/>
  <c r="CP60"/>
  <c r="CU60"/>
  <c r="CZ60"/>
  <c r="CV60"/>
  <c r="CG64"/>
  <c r="CK64"/>
  <c r="CO64"/>
  <c r="CS64"/>
  <c r="CW64"/>
  <c r="DA64"/>
  <c r="DE64"/>
  <c r="CT64"/>
  <c r="CP64"/>
  <c r="CF64"/>
  <c r="CL64"/>
  <c r="CQ64"/>
  <c r="CV64"/>
  <c r="DB64"/>
  <c r="CI64"/>
  <c r="CY64"/>
  <c r="CH64"/>
  <c r="CM64"/>
  <c r="CR64"/>
  <c r="CX64"/>
  <c r="DC64"/>
  <c r="CN64"/>
  <c r="DD64"/>
  <c r="CJ64"/>
  <c r="CU64"/>
  <c r="CZ64"/>
  <c r="CI31"/>
  <c r="CM31"/>
  <c r="CQ31"/>
  <c r="CU31"/>
  <c r="CY31"/>
  <c r="DC31"/>
  <c r="CF31"/>
  <c r="CK31"/>
  <c r="CP31"/>
  <c r="CV31"/>
  <c r="DA31"/>
  <c r="CG31"/>
  <c r="CL31"/>
  <c r="CR31"/>
  <c r="CW31"/>
  <c r="DB31"/>
  <c r="CH31"/>
  <c r="CN31"/>
  <c r="CS31"/>
  <c r="CX31"/>
  <c r="DD31"/>
  <c r="CJ31"/>
  <c r="CO31"/>
  <c r="CT31"/>
  <c r="CZ31"/>
  <c r="DE31"/>
  <c r="CG49"/>
  <c r="CK49"/>
  <c r="CO49"/>
  <c r="CS49"/>
  <c r="CW49"/>
  <c r="DA49"/>
  <c r="DE49"/>
  <c r="CI49"/>
  <c r="CN49"/>
  <c r="CT49"/>
  <c r="CY49"/>
  <c r="DD49"/>
  <c r="CJ49"/>
  <c r="CP49"/>
  <c r="CU49"/>
  <c r="CZ49"/>
  <c r="CL49"/>
  <c r="CV49"/>
  <c r="CM49"/>
  <c r="CX49"/>
  <c r="CF49"/>
  <c r="CQ49"/>
  <c r="DB49"/>
  <c r="CH49"/>
  <c r="CR49"/>
  <c r="DC49"/>
  <c r="CI48"/>
  <c r="CM48"/>
  <c r="CQ48"/>
  <c r="CU48"/>
  <c r="CY48"/>
  <c r="DC48"/>
  <c r="CH48"/>
  <c r="CN48"/>
  <c r="CS48"/>
  <c r="CX48"/>
  <c r="DD48"/>
  <c r="CJ48"/>
  <c r="CO48"/>
  <c r="CT48"/>
  <c r="CZ48"/>
  <c r="DE48"/>
  <c r="CF48"/>
  <c r="CP48"/>
  <c r="DA48"/>
  <c r="CG48"/>
  <c r="CR48"/>
  <c r="DB48"/>
  <c r="CK48"/>
  <c r="CV48"/>
  <c r="CL48"/>
  <c r="CW48"/>
  <c r="CI41"/>
  <c r="CM41"/>
  <c r="CQ41"/>
  <c r="CU41"/>
  <c r="CY41"/>
  <c r="DC41"/>
  <c r="CJ41"/>
  <c r="CO41"/>
  <c r="CT41"/>
  <c r="CZ41"/>
  <c r="DE41"/>
  <c r="CF41"/>
  <c r="CK41"/>
  <c r="CP41"/>
  <c r="CV41"/>
  <c r="DA41"/>
  <c r="CG41"/>
  <c r="CR41"/>
  <c r="DB41"/>
  <c r="CH41"/>
  <c r="CS41"/>
  <c r="DD41"/>
  <c r="CW41"/>
  <c r="CX41"/>
  <c r="CL41"/>
  <c r="CN41"/>
  <c r="CF26"/>
  <c r="CG26"/>
  <c r="CK26"/>
  <c r="CO26"/>
  <c r="CS26"/>
  <c r="CW26"/>
  <c r="DA26"/>
  <c r="DE26"/>
  <c r="CJ26"/>
  <c r="CP26"/>
  <c r="CU26"/>
  <c r="CZ26"/>
  <c r="CL26"/>
  <c r="CQ26"/>
  <c r="CV26"/>
  <c r="DB26"/>
  <c r="CH26"/>
  <c r="CM26"/>
  <c r="CR26"/>
  <c r="CX26"/>
  <c r="DC26"/>
  <c r="CI26"/>
  <c r="CN26"/>
  <c r="CT26"/>
  <c r="CY26"/>
  <c r="DD26"/>
  <c r="CG34"/>
  <c r="CK34"/>
  <c r="CO34"/>
  <c r="CS34"/>
  <c r="CW34"/>
  <c r="DA34"/>
  <c r="DE34"/>
  <c r="CJ34"/>
  <c r="CP34"/>
  <c r="CU34"/>
  <c r="CZ34"/>
  <c r="CF34"/>
  <c r="CL34"/>
  <c r="CQ34"/>
  <c r="CV34"/>
  <c r="DB34"/>
  <c r="CM34"/>
  <c r="CX34"/>
  <c r="CN34"/>
  <c r="CY34"/>
  <c r="CH34"/>
  <c r="CR34"/>
  <c r="DC34"/>
  <c r="CI34"/>
  <c r="CT34"/>
  <c r="DD34"/>
  <c r="CG38"/>
  <c r="CK38"/>
  <c r="CO38"/>
  <c r="CS38"/>
  <c r="CW38"/>
  <c r="DA38"/>
  <c r="DE38"/>
  <c r="CH38"/>
  <c r="CM38"/>
  <c r="CR38"/>
  <c r="CX38"/>
  <c r="DC38"/>
  <c r="CI38"/>
  <c r="CN38"/>
  <c r="CT38"/>
  <c r="CY38"/>
  <c r="DD38"/>
  <c r="CF38"/>
  <c r="CQ38"/>
  <c r="DB38"/>
  <c r="CJ38"/>
  <c r="CU38"/>
  <c r="CL38"/>
  <c r="CV38"/>
  <c r="CP38"/>
  <c r="CZ38"/>
  <c r="CG42"/>
  <c r="CK42"/>
  <c r="CO42"/>
  <c r="CS42"/>
  <c r="CW42"/>
  <c r="DA42"/>
  <c r="DE42"/>
  <c r="CJ42"/>
  <c r="CP42"/>
  <c r="CU42"/>
  <c r="CZ42"/>
  <c r="CF42"/>
  <c r="CL42"/>
  <c r="CQ42"/>
  <c r="CV42"/>
  <c r="DB42"/>
  <c r="CM42"/>
  <c r="CX42"/>
  <c r="CN42"/>
  <c r="CY42"/>
  <c r="CR42"/>
  <c r="CT42"/>
  <c r="CH42"/>
  <c r="DC42"/>
  <c r="CI42"/>
  <c r="DD42"/>
  <c r="CI46"/>
  <c r="CM46"/>
  <c r="CQ46"/>
  <c r="CU46"/>
  <c r="CY46"/>
  <c r="DC46"/>
  <c r="CG46"/>
  <c r="CL46"/>
  <c r="CR46"/>
  <c r="CW46"/>
  <c r="DB46"/>
  <c r="CH46"/>
  <c r="CN46"/>
  <c r="CS46"/>
  <c r="CX46"/>
  <c r="DD46"/>
  <c r="CO46"/>
  <c r="CZ46"/>
  <c r="CF46"/>
  <c r="CP46"/>
  <c r="DA46"/>
  <c r="CJ46"/>
  <c r="CT46"/>
  <c r="DE46"/>
  <c r="CK46"/>
  <c r="CV46"/>
  <c r="CI50"/>
  <c r="CM50"/>
  <c r="CQ50"/>
  <c r="CU50"/>
  <c r="CY50"/>
  <c r="DC50"/>
  <c r="CJ50"/>
  <c r="CO50"/>
  <c r="CT50"/>
  <c r="CZ50"/>
  <c r="DE50"/>
  <c r="CF50"/>
  <c r="CK50"/>
  <c r="CP50"/>
  <c r="CV50"/>
  <c r="DA50"/>
  <c r="CG50"/>
  <c r="CR50"/>
  <c r="DB50"/>
  <c r="CH50"/>
  <c r="CS50"/>
  <c r="DD50"/>
  <c r="CL50"/>
  <c r="CW50"/>
  <c r="CN50"/>
  <c r="CX50"/>
  <c r="CI54"/>
  <c r="CM54"/>
  <c r="CQ54"/>
  <c r="CU54"/>
  <c r="CY54"/>
  <c r="DC54"/>
  <c r="CG54"/>
  <c r="CL54"/>
  <c r="CR54"/>
  <c r="CW54"/>
  <c r="DB54"/>
  <c r="CH54"/>
  <c r="CN54"/>
  <c r="CS54"/>
  <c r="CX54"/>
  <c r="DD54"/>
  <c r="CJ54"/>
  <c r="CT54"/>
  <c r="DE54"/>
  <c r="CK54"/>
  <c r="CV54"/>
  <c r="CO54"/>
  <c r="CZ54"/>
  <c r="CF54"/>
  <c r="CP54"/>
  <c r="DA54"/>
  <c r="CI58"/>
  <c r="CM58"/>
  <c r="CQ58"/>
  <c r="CU58"/>
  <c r="CY58"/>
  <c r="DC58"/>
  <c r="CF58"/>
  <c r="CK58"/>
  <c r="CP58"/>
  <c r="CV58"/>
  <c r="DA58"/>
  <c r="CG58"/>
  <c r="CN58"/>
  <c r="CT58"/>
  <c r="DB58"/>
  <c r="CH58"/>
  <c r="CO58"/>
  <c r="CW58"/>
  <c r="DD58"/>
  <c r="CJ58"/>
  <c r="CR58"/>
  <c r="CX58"/>
  <c r="DE58"/>
  <c r="CL58"/>
  <c r="CS58"/>
  <c r="CZ58"/>
  <c r="CG62"/>
  <c r="CK62"/>
  <c r="CO62"/>
  <c r="CS62"/>
  <c r="CW62"/>
  <c r="DA62"/>
  <c r="DE62"/>
  <c r="CR62"/>
  <c r="CI62"/>
  <c r="CN62"/>
  <c r="CT62"/>
  <c r="CY62"/>
  <c r="DD62"/>
  <c r="CJ62"/>
  <c r="CP62"/>
  <c r="CU62"/>
  <c r="CZ62"/>
  <c r="CH62"/>
  <c r="DC62"/>
  <c r="CF62"/>
  <c r="CL62"/>
  <c r="CQ62"/>
  <c r="CV62"/>
  <c r="DB62"/>
  <c r="CM62"/>
  <c r="CX62"/>
  <c r="CF30"/>
  <c r="CJ30"/>
  <c r="CN30"/>
  <c r="CR30"/>
  <c r="CV30"/>
  <c r="CZ30"/>
  <c r="DD30"/>
  <c r="CG30"/>
  <c r="CK30"/>
  <c r="CO30"/>
  <c r="CS30"/>
  <c r="CW30"/>
  <c r="DA30"/>
  <c r="DE30"/>
  <c r="CH30"/>
  <c r="CL30"/>
  <c r="CP30"/>
  <c r="CT30"/>
  <c r="CX30"/>
  <c r="DB30"/>
  <c r="CI30"/>
  <c r="CM30"/>
  <c r="CQ30"/>
  <c r="CU30"/>
  <c r="CY30"/>
  <c r="DC30"/>
  <c r="CF28"/>
  <c r="CJ28"/>
  <c r="CN28"/>
  <c r="CR28"/>
  <c r="CV28"/>
  <c r="CZ28"/>
  <c r="DD28"/>
  <c r="CG28"/>
  <c r="CK28"/>
  <c r="CO28"/>
  <c r="CS28"/>
  <c r="CW28"/>
  <c r="DA28"/>
  <c r="DE28"/>
  <c r="CH28"/>
  <c r="CL28"/>
  <c r="CP28"/>
  <c r="CT28"/>
  <c r="CX28"/>
  <c r="DB28"/>
  <c r="CI28"/>
  <c r="CM28"/>
  <c r="CQ28"/>
  <c r="CU28"/>
  <c r="CY28"/>
  <c r="DC28"/>
  <c r="CG27"/>
  <c r="CK27"/>
  <c r="CO27"/>
  <c r="CS27"/>
  <c r="CH27"/>
  <c r="CM27"/>
  <c r="CR27"/>
  <c r="CW27"/>
  <c r="DA27"/>
  <c r="DE27"/>
  <c r="D23"/>
  <c r="CI27"/>
  <c r="CN27"/>
  <c r="CT27"/>
  <c r="CX27"/>
  <c r="DB27"/>
  <c r="D22"/>
  <c r="CJ27"/>
  <c r="CP27"/>
  <c r="CU27"/>
  <c r="CY27"/>
  <c r="DC27"/>
  <c r="CF27"/>
  <c r="CL27"/>
  <c r="CQ27"/>
  <c r="CV27"/>
  <c r="CZ27"/>
  <c r="DD27"/>
  <c r="BI27"/>
  <c r="BM27"/>
  <c r="BQ27"/>
  <c r="BU27"/>
  <c r="BY27"/>
  <c r="CC27"/>
  <c r="BF27"/>
  <c r="BJ27"/>
  <c r="BN27"/>
  <c r="BR27"/>
  <c r="BV27"/>
  <c r="BZ27"/>
  <c r="CD27"/>
  <c r="BG27"/>
  <c r="BK27"/>
  <c r="BO27"/>
  <c r="BS27"/>
  <c r="BW27"/>
  <c r="CA27"/>
  <c r="CE27"/>
  <c r="BH27"/>
  <c r="BL27"/>
  <c r="BP27"/>
  <c r="BT27"/>
  <c r="BX27"/>
  <c r="CB27"/>
  <c r="BI49"/>
  <c r="BM49"/>
  <c r="BQ49"/>
  <c r="BU49"/>
  <c r="BY49"/>
  <c r="BJ49"/>
  <c r="BO49"/>
  <c r="BT49"/>
  <c r="BZ49"/>
  <c r="CD49"/>
  <c r="BF49"/>
  <c r="BK49"/>
  <c r="BP49"/>
  <c r="BV49"/>
  <c r="CA49"/>
  <c r="CE49"/>
  <c r="BL49"/>
  <c r="BW49"/>
  <c r="BN49"/>
  <c r="BX49"/>
  <c r="BG49"/>
  <c r="BR49"/>
  <c r="CB49"/>
  <c r="BH49"/>
  <c r="BS49"/>
  <c r="CC49"/>
  <c r="BG41"/>
  <c r="BK41"/>
  <c r="BO41"/>
  <c r="BS41"/>
  <c r="BW41"/>
  <c r="CA41"/>
  <c r="CE41"/>
  <c r="BI41"/>
  <c r="BM41"/>
  <c r="BQ41"/>
  <c r="BU41"/>
  <c r="BY41"/>
  <c r="CC41"/>
  <c r="BF41"/>
  <c r="BH41"/>
  <c r="BP41"/>
  <c r="BX41"/>
  <c r="BJ41"/>
  <c r="BR41"/>
  <c r="BZ41"/>
  <c r="BL41"/>
  <c r="CB41"/>
  <c r="BN41"/>
  <c r="CD41"/>
  <c r="BT41"/>
  <c r="BV41"/>
  <c r="BG26"/>
  <c r="BK26"/>
  <c r="BO26"/>
  <c r="BS26"/>
  <c r="BW26"/>
  <c r="CA26"/>
  <c r="CE26"/>
  <c r="BH26"/>
  <c r="BL26"/>
  <c r="BP26"/>
  <c r="BT26"/>
  <c r="BX26"/>
  <c r="CB26"/>
  <c r="BI26"/>
  <c r="BM26"/>
  <c r="BQ26"/>
  <c r="BU26"/>
  <c r="BY26"/>
  <c r="CC26"/>
  <c r="BF26"/>
  <c r="BJ26"/>
  <c r="BN26"/>
  <c r="BR26"/>
  <c r="BV26"/>
  <c r="BZ26"/>
  <c r="CD26"/>
  <c r="BG30"/>
  <c r="BK30"/>
  <c r="BO30"/>
  <c r="BS30"/>
  <c r="BI30"/>
  <c r="BM30"/>
  <c r="BQ30"/>
  <c r="BU30"/>
  <c r="BY30"/>
  <c r="CC30"/>
  <c r="BF30"/>
  <c r="BJ30"/>
  <c r="BN30"/>
  <c r="BR30"/>
  <c r="BV30"/>
  <c r="BZ30"/>
  <c r="CD30"/>
  <c r="BT30"/>
  <c r="CB30"/>
  <c r="BH30"/>
  <c r="BW30"/>
  <c r="CE30"/>
  <c r="BL30"/>
  <c r="BX30"/>
  <c r="BP30"/>
  <c r="CA30"/>
  <c r="BF34"/>
  <c r="BJ34"/>
  <c r="BN34"/>
  <c r="BR34"/>
  <c r="BV34"/>
  <c r="BZ34"/>
  <c r="CD34"/>
  <c r="BG34"/>
  <c r="BL34"/>
  <c r="BQ34"/>
  <c r="BW34"/>
  <c r="CB34"/>
  <c r="BH34"/>
  <c r="BM34"/>
  <c r="BS34"/>
  <c r="BX34"/>
  <c r="CC34"/>
  <c r="BI34"/>
  <c r="BO34"/>
  <c r="BT34"/>
  <c r="BY34"/>
  <c r="CE34"/>
  <c r="BK34"/>
  <c r="BP34"/>
  <c r="BU34"/>
  <c r="CA34"/>
  <c r="BF38"/>
  <c r="BI38"/>
  <c r="BM38"/>
  <c r="BQ38"/>
  <c r="BU38"/>
  <c r="BY38"/>
  <c r="CC38"/>
  <c r="BJ38"/>
  <c r="BN38"/>
  <c r="BR38"/>
  <c r="BV38"/>
  <c r="BZ38"/>
  <c r="CD38"/>
  <c r="BG38"/>
  <c r="BK38"/>
  <c r="BO38"/>
  <c r="BS38"/>
  <c r="BW38"/>
  <c r="CA38"/>
  <c r="CE38"/>
  <c r="BL38"/>
  <c r="CB38"/>
  <c r="BP38"/>
  <c r="BT38"/>
  <c r="BH38"/>
  <c r="BX38"/>
  <c r="BI42"/>
  <c r="BM42"/>
  <c r="BQ42"/>
  <c r="BU42"/>
  <c r="BY42"/>
  <c r="CC42"/>
  <c r="BG42"/>
  <c r="BK42"/>
  <c r="BO42"/>
  <c r="BS42"/>
  <c r="BW42"/>
  <c r="CA42"/>
  <c r="CE42"/>
  <c r="BF42"/>
  <c r="BN42"/>
  <c r="BV42"/>
  <c r="CD42"/>
  <c r="BH42"/>
  <c r="BP42"/>
  <c r="BX42"/>
  <c r="BR42"/>
  <c r="BT42"/>
  <c r="BJ42"/>
  <c r="BZ42"/>
  <c r="BL42"/>
  <c r="CB42"/>
  <c r="BG46"/>
  <c r="BK46"/>
  <c r="BO46"/>
  <c r="BS46"/>
  <c r="BW46"/>
  <c r="CA46"/>
  <c r="CE46"/>
  <c r="BH46"/>
  <c r="BM46"/>
  <c r="BR46"/>
  <c r="BX46"/>
  <c r="CC46"/>
  <c r="BI46"/>
  <c r="BN46"/>
  <c r="BT46"/>
  <c r="BY46"/>
  <c r="CD46"/>
  <c r="BP46"/>
  <c r="BZ46"/>
  <c r="BF46"/>
  <c r="BQ46"/>
  <c r="CB46"/>
  <c r="BJ46"/>
  <c r="BU46"/>
  <c r="BL46"/>
  <c r="BV46"/>
  <c r="BH50"/>
  <c r="BL50"/>
  <c r="BP50"/>
  <c r="BT50"/>
  <c r="BX50"/>
  <c r="CB50"/>
  <c r="BI50"/>
  <c r="BM50"/>
  <c r="BQ50"/>
  <c r="BU50"/>
  <c r="BY50"/>
  <c r="CC50"/>
  <c r="BF50"/>
  <c r="BN50"/>
  <c r="BV50"/>
  <c r="CD50"/>
  <c r="BG50"/>
  <c r="BO50"/>
  <c r="BW50"/>
  <c r="CE50"/>
  <c r="BJ50"/>
  <c r="BR50"/>
  <c r="BZ50"/>
  <c r="BK50"/>
  <c r="BS50"/>
  <c r="CA50"/>
  <c r="BH54"/>
  <c r="BL54"/>
  <c r="BP54"/>
  <c r="BT54"/>
  <c r="BX54"/>
  <c r="CB54"/>
  <c r="BI54"/>
  <c r="BM54"/>
  <c r="BQ54"/>
  <c r="BU54"/>
  <c r="BY54"/>
  <c r="CC54"/>
  <c r="BF54"/>
  <c r="BN54"/>
  <c r="BV54"/>
  <c r="CD54"/>
  <c r="BG54"/>
  <c r="BO54"/>
  <c r="BW54"/>
  <c r="CE54"/>
  <c r="BJ54"/>
  <c r="BR54"/>
  <c r="BZ54"/>
  <c r="BK54"/>
  <c r="BS54"/>
  <c r="CA54"/>
  <c r="BI58"/>
  <c r="BM58"/>
  <c r="BQ58"/>
  <c r="BU58"/>
  <c r="BY58"/>
  <c r="CC58"/>
  <c r="BH58"/>
  <c r="BN58"/>
  <c r="BS58"/>
  <c r="BX58"/>
  <c r="CD58"/>
  <c r="BJ58"/>
  <c r="BO58"/>
  <c r="BT58"/>
  <c r="BZ58"/>
  <c r="CE58"/>
  <c r="BF58"/>
  <c r="BK58"/>
  <c r="BP58"/>
  <c r="BV58"/>
  <c r="CA58"/>
  <c r="BG58"/>
  <c r="BL58"/>
  <c r="BR58"/>
  <c r="BW58"/>
  <c r="CB58"/>
  <c r="BI62"/>
  <c r="BM62"/>
  <c r="BQ62"/>
  <c r="BU62"/>
  <c r="BY62"/>
  <c r="CC62"/>
  <c r="BF62"/>
  <c r="BK62"/>
  <c r="BP62"/>
  <c r="BV62"/>
  <c r="CA62"/>
  <c r="BG62"/>
  <c r="BL62"/>
  <c r="BR62"/>
  <c r="BH62"/>
  <c r="BN62"/>
  <c r="BS62"/>
  <c r="BX62"/>
  <c r="CD62"/>
  <c r="BJ62"/>
  <c r="BO62"/>
  <c r="BT62"/>
  <c r="BZ62"/>
  <c r="CE62"/>
  <c r="BW62"/>
  <c r="CB62"/>
  <c r="BG48"/>
  <c r="BK48"/>
  <c r="BO48"/>
  <c r="BS48"/>
  <c r="BW48"/>
  <c r="CA48"/>
  <c r="CE48"/>
  <c r="BI48"/>
  <c r="BN48"/>
  <c r="BT48"/>
  <c r="BY48"/>
  <c r="CD48"/>
  <c r="BJ48"/>
  <c r="BP48"/>
  <c r="BU48"/>
  <c r="BZ48"/>
  <c r="BF48"/>
  <c r="BQ48"/>
  <c r="CB48"/>
  <c r="BH48"/>
  <c r="BR48"/>
  <c r="CC48"/>
  <c r="BL48"/>
  <c r="BV48"/>
  <c r="BM48"/>
  <c r="BX48"/>
  <c r="BG39"/>
  <c r="BK39"/>
  <c r="BO39"/>
  <c r="BS39"/>
  <c r="BW39"/>
  <c r="CA39"/>
  <c r="CE39"/>
  <c r="BH39"/>
  <c r="BL39"/>
  <c r="BI39"/>
  <c r="BM39"/>
  <c r="BQ39"/>
  <c r="BU39"/>
  <c r="BY39"/>
  <c r="CC39"/>
  <c r="BP39"/>
  <c r="BX39"/>
  <c r="BF39"/>
  <c r="BR39"/>
  <c r="BZ39"/>
  <c r="BJ39"/>
  <c r="BT39"/>
  <c r="CB39"/>
  <c r="BN39"/>
  <c r="BV39"/>
  <c r="CD39"/>
  <c r="BG43"/>
  <c r="BK43"/>
  <c r="BO43"/>
  <c r="BS43"/>
  <c r="BW43"/>
  <c r="CA43"/>
  <c r="CE43"/>
  <c r="BI43"/>
  <c r="BM43"/>
  <c r="BQ43"/>
  <c r="BU43"/>
  <c r="BY43"/>
  <c r="CC43"/>
  <c r="BL43"/>
  <c r="BT43"/>
  <c r="CB43"/>
  <c r="BF43"/>
  <c r="BN43"/>
  <c r="BV43"/>
  <c r="CD43"/>
  <c r="BH43"/>
  <c r="BX43"/>
  <c r="BJ43"/>
  <c r="BZ43"/>
  <c r="BP43"/>
  <c r="BR43"/>
  <c r="BI47"/>
  <c r="BM47"/>
  <c r="BQ47"/>
  <c r="BU47"/>
  <c r="BY47"/>
  <c r="CC47"/>
  <c r="BH47"/>
  <c r="BN47"/>
  <c r="BS47"/>
  <c r="BX47"/>
  <c r="CD47"/>
  <c r="BJ47"/>
  <c r="BO47"/>
  <c r="BT47"/>
  <c r="BZ47"/>
  <c r="CE47"/>
  <c r="BK47"/>
  <c r="BV47"/>
  <c r="BL47"/>
  <c r="BW47"/>
  <c r="BF47"/>
  <c r="BP47"/>
  <c r="CA47"/>
  <c r="BG47"/>
  <c r="BR47"/>
  <c r="CB47"/>
  <c r="BF51"/>
  <c r="BJ51"/>
  <c r="BN51"/>
  <c r="BR51"/>
  <c r="BV51"/>
  <c r="BZ51"/>
  <c r="CD51"/>
  <c r="BG51"/>
  <c r="BK51"/>
  <c r="BO51"/>
  <c r="BS51"/>
  <c r="BW51"/>
  <c r="CA51"/>
  <c r="CE51"/>
  <c r="BL51"/>
  <c r="BT51"/>
  <c r="CB51"/>
  <c r="BM51"/>
  <c r="BU51"/>
  <c r="CC51"/>
  <c r="BH51"/>
  <c r="BP51"/>
  <c r="BX51"/>
  <c r="BI51"/>
  <c r="BQ51"/>
  <c r="BY51"/>
  <c r="BF55"/>
  <c r="BJ55"/>
  <c r="BG55"/>
  <c r="BK55"/>
  <c r="BO55"/>
  <c r="BS55"/>
  <c r="BW55"/>
  <c r="CA55"/>
  <c r="CE55"/>
  <c r="BL55"/>
  <c r="BQ55"/>
  <c r="BV55"/>
  <c r="CB55"/>
  <c r="BM55"/>
  <c r="BR55"/>
  <c r="BX55"/>
  <c r="CC55"/>
  <c r="BH55"/>
  <c r="BN55"/>
  <c r="BT55"/>
  <c r="BY55"/>
  <c r="CD55"/>
  <c r="BI55"/>
  <c r="BP55"/>
  <c r="BU55"/>
  <c r="BZ55"/>
  <c r="BG59"/>
  <c r="BK59"/>
  <c r="BO59"/>
  <c r="BS59"/>
  <c r="BW59"/>
  <c r="CA59"/>
  <c r="CE59"/>
  <c r="BI59"/>
  <c r="BN59"/>
  <c r="BT59"/>
  <c r="BY59"/>
  <c r="CD59"/>
  <c r="BJ59"/>
  <c r="BP59"/>
  <c r="BU59"/>
  <c r="BZ59"/>
  <c r="BF59"/>
  <c r="BL59"/>
  <c r="BQ59"/>
  <c r="BV59"/>
  <c r="CB59"/>
  <c r="BH59"/>
  <c r="BM59"/>
  <c r="BR59"/>
  <c r="BX59"/>
  <c r="CC59"/>
  <c r="BG63"/>
  <c r="BK63"/>
  <c r="BO63"/>
  <c r="BS63"/>
  <c r="BW63"/>
  <c r="CA63"/>
  <c r="CE63"/>
  <c r="BF63"/>
  <c r="BL63"/>
  <c r="BQ63"/>
  <c r="BV63"/>
  <c r="CB63"/>
  <c r="BI63"/>
  <c r="BN63"/>
  <c r="BT63"/>
  <c r="BY63"/>
  <c r="CD63"/>
  <c r="BJ63"/>
  <c r="BP63"/>
  <c r="BU63"/>
  <c r="BZ63"/>
  <c r="BR63"/>
  <c r="BX63"/>
  <c r="BH63"/>
  <c r="CC63"/>
  <c r="BM63"/>
  <c r="BF36"/>
  <c r="BJ36"/>
  <c r="BN36"/>
  <c r="BR36"/>
  <c r="BV36"/>
  <c r="BZ36"/>
  <c r="CD36"/>
  <c r="BH36"/>
  <c r="BM36"/>
  <c r="BS36"/>
  <c r="BX36"/>
  <c r="CC36"/>
  <c r="BI36"/>
  <c r="BO36"/>
  <c r="BT36"/>
  <c r="BY36"/>
  <c r="CE36"/>
  <c r="BK36"/>
  <c r="BP36"/>
  <c r="BU36"/>
  <c r="CA36"/>
  <c r="BW36"/>
  <c r="BG36"/>
  <c r="CB36"/>
  <c r="BL36"/>
  <c r="BQ36"/>
  <c r="BI40"/>
  <c r="BM40"/>
  <c r="BQ40"/>
  <c r="BU40"/>
  <c r="BY40"/>
  <c r="CC40"/>
  <c r="BG40"/>
  <c r="BK40"/>
  <c r="BO40"/>
  <c r="BS40"/>
  <c r="BW40"/>
  <c r="CA40"/>
  <c r="CE40"/>
  <c r="BH40"/>
  <c r="BP40"/>
  <c r="BX40"/>
  <c r="BJ40"/>
  <c r="BR40"/>
  <c r="BZ40"/>
  <c r="BL40"/>
  <c r="BT40"/>
  <c r="CB40"/>
  <c r="BF40"/>
  <c r="BN40"/>
  <c r="BV40"/>
  <c r="CD40"/>
  <c r="BH33"/>
  <c r="BL33"/>
  <c r="BP33"/>
  <c r="BT33"/>
  <c r="BX33"/>
  <c r="CB33"/>
  <c r="BF33"/>
  <c r="BK33"/>
  <c r="BQ33"/>
  <c r="BV33"/>
  <c r="CA33"/>
  <c r="BG33"/>
  <c r="BM33"/>
  <c r="BR33"/>
  <c r="BW33"/>
  <c r="CC33"/>
  <c r="BI33"/>
  <c r="BN33"/>
  <c r="BS33"/>
  <c r="BY33"/>
  <c r="CD33"/>
  <c r="BO33"/>
  <c r="BU33"/>
  <c r="BZ33"/>
  <c r="BJ33"/>
  <c r="CE33"/>
  <c r="AY24"/>
  <c r="AY23" s="1"/>
  <c r="AY21"/>
  <c r="AY22"/>
  <c r="BG31"/>
  <c r="BK31"/>
  <c r="BO31"/>
  <c r="BS31"/>
  <c r="BW31"/>
  <c r="CA31"/>
  <c r="CE31"/>
  <c r="BH31"/>
  <c r="BL31"/>
  <c r="BP31"/>
  <c r="BT31"/>
  <c r="BX31"/>
  <c r="CB31"/>
  <c r="BJ31"/>
  <c r="BR31"/>
  <c r="BZ31"/>
  <c r="BM31"/>
  <c r="BU31"/>
  <c r="CC31"/>
  <c r="BF31"/>
  <c r="BN31"/>
  <c r="BV31"/>
  <c r="CD31"/>
  <c r="BI31"/>
  <c r="BQ31"/>
  <c r="BY31"/>
  <c r="BG28"/>
  <c r="BK28"/>
  <c r="BO28"/>
  <c r="BS28"/>
  <c r="BW28"/>
  <c r="CA28"/>
  <c r="CE28"/>
  <c r="BH28"/>
  <c r="BL28"/>
  <c r="BP28"/>
  <c r="BT28"/>
  <c r="BX28"/>
  <c r="CB28"/>
  <c r="BI28"/>
  <c r="BM28"/>
  <c r="BQ28"/>
  <c r="BU28"/>
  <c r="BY28"/>
  <c r="CC28"/>
  <c r="BF28"/>
  <c r="BJ28"/>
  <c r="BN28"/>
  <c r="BR28"/>
  <c r="BV28"/>
  <c r="BZ28"/>
  <c r="CD28"/>
  <c r="BI56"/>
  <c r="BM56"/>
  <c r="BQ56"/>
  <c r="BU56"/>
  <c r="BY56"/>
  <c r="CC56"/>
  <c r="BG56"/>
  <c r="BL56"/>
  <c r="BR56"/>
  <c r="BW56"/>
  <c r="CB56"/>
  <c r="BH56"/>
  <c r="BN56"/>
  <c r="BS56"/>
  <c r="BX56"/>
  <c r="CD56"/>
  <c r="BJ56"/>
  <c r="BO56"/>
  <c r="BT56"/>
  <c r="BZ56"/>
  <c r="CE56"/>
  <c r="BF56"/>
  <c r="BK56"/>
  <c r="BP56"/>
  <c r="BV56"/>
  <c r="CA56"/>
  <c r="BI60"/>
  <c r="BM60"/>
  <c r="BQ60"/>
  <c r="BU60"/>
  <c r="BY60"/>
  <c r="CC60"/>
  <c r="BJ60"/>
  <c r="BO60"/>
  <c r="BT60"/>
  <c r="BZ60"/>
  <c r="CE60"/>
  <c r="BF60"/>
  <c r="BK60"/>
  <c r="BP60"/>
  <c r="BV60"/>
  <c r="CA60"/>
  <c r="BG60"/>
  <c r="BL60"/>
  <c r="BR60"/>
  <c r="BW60"/>
  <c r="CB60"/>
  <c r="BH60"/>
  <c r="BN60"/>
  <c r="BS60"/>
  <c r="BX60"/>
  <c r="CD60"/>
  <c r="BI64"/>
  <c r="BM64"/>
  <c r="BQ64"/>
  <c r="BU64"/>
  <c r="BY64"/>
  <c r="CC64"/>
  <c r="BG64"/>
  <c r="BL64"/>
  <c r="BR64"/>
  <c r="BW64"/>
  <c r="CB64"/>
  <c r="BJ64"/>
  <c r="BO64"/>
  <c r="BT64"/>
  <c r="BZ64"/>
  <c r="CE64"/>
  <c r="BF64"/>
  <c r="BK64"/>
  <c r="BP64"/>
  <c r="BV64"/>
  <c r="CA64"/>
  <c r="BN64"/>
  <c r="BS64"/>
  <c r="BX64"/>
  <c r="BH64"/>
  <c r="CD64"/>
  <c r="AX25"/>
  <c r="I3" i="8" s="1"/>
  <c r="AW22" i="3"/>
  <c r="AW21"/>
  <c r="BA25"/>
  <c r="AV21"/>
  <c r="AV22"/>
  <c r="AU22"/>
  <c r="AU21"/>
  <c r="AZ25"/>
  <c r="J3" i="8" s="1"/>
  <c r="H12" i="3"/>
  <c r="I12"/>
  <c r="AE12"/>
  <c r="K12"/>
  <c r="Q12"/>
  <c r="V12"/>
  <c r="AA12"/>
  <c r="G12"/>
  <c r="M12"/>
  <c r="R12"/>
  <c r="W12"/>
  <c r="AC12"/>
  <c r="N12"/>
  <c r="S12"/>
  <c r="Y12"/>
  <c r="AD12"/>
  <c r="J12"/>
  <c r="O12"/>
  <c r="U12"/>
  <c r="Z12"/>
  <c r="AB12"/>
  <c r="L12"/>
  <c r="X12"/>
  <c r="T12"/>
  <c r="P12"/>
  <c r="F22"/>
  <c r="B4" i="11" l="1"/>
  <c r="E53" i="9"/>
  <c r="F53" s="1"/>
  <c r="F10"/>
  <c r="G10" s="1"/>
  <c r="BT24" i="3"/>
  <c r="L10" i="6" s="1"/>
  <c r="M10" s="1"/>
  <c r="BT22" i="3"/>
  <c r="H10" i="6" s="1"/>
  <c r="I10" s="1"/>
  <c r="BJ23" i="3"/>
  <c r="J14" i="5" s="1"/>
  <c r="K14" s="1"/>
  <c r="BU24" i="3"/>
  <c r="L11" i="6" s="1"/>
  <c r="M11" s="1"/>
  <c r="BW23" i="3"/>
  <c r="J13" i="6" s="1"/>
  <c r="K13" s="1"/>
  <c r="BO24" i="3"/>
  <c r="L21" i="5" s="1"/>
  <c r="M21" s="1"/>
  <c r="BG23" i="3"/>
  <c r="J11" i="5" s="1"/>
  <c r="K11" s="1"/>
  <c r="BM22" i="3"/>
  <c r="H19" i="5" s="1"/>
  <c r="I19" s="1"/>
  <c r="BZ22" i="3"/>
  <c r="H16" i="6" s="1"/>
  <c r="I16" s="1"/>
  <c r="BV23" i="3"/>
  <c r="J12" i="6" s="1"/>
  <c r="K12" s="1"/>
  <c r="BH24" i="3"/>
  <c r="L12" i="5" s="1"/>
  <c r="M12" s="1"/>
  <c r="CD21" i="3"/>
  <c r="H22" i="6" s="1"/>
  <c r="I22" s="1"/>
  <c r="BY24" i="3"/>
  <c r="L15" i="6" s="1"/>
  <c r="M15" s="1"/>
  <c r="BP22" i="3"/>
  <c r="H22" i="5" s="1"/>
  <c r="I22" s="1"/>
  <c r="BG24" i="3"/>
  <c r="L11" i="5" s="1"/>
  <c r="M11" s="1"/>
  <c r="BM24" i="3"/>
  <c r="L19" i="5" s="1"/>
  <c r="M19" s="1"/>
  <c r="BS24" i="3"/>
  <c r="L26" i="5" s="1"/>
  <c r="M26" s="1"/>
  <c r="BM23" i="3"/>
  <c r="J19" i="5" s="1"/>
  <c r="K19" s="1"/>
  <c r="BK23" i="3"/>
  <c r="J16" i="5" s="1"/>
  <c r="K16" s="1"/>
  <c r="CD22" i="3"/>
  <c r="H21" i="6" s="1"/>
  <c r="I21" s="1"/>
  <c r="BK24" i="3"/>
  <c r="L16" i="5" s="1"/>
  <c r="M16" s="1"/>
  <c r="CD24" i="3"/>
  <c r="L21" i="6" s="1"/>
  <c r="CD23" i="3"/>
  <c r="J21" i="6" s="1"/>
  <c r="K21" s="1"/>
  <c r="BT23" i="3"/>
  <c r="J10" i="6" s="1"/>
  <c r="K10" s="1"/>
  <c r="BO23" i="3"/>
  <c r="J21" i="5" s="1"/>
  <c r="K21" s="1"/>
  <c r="BO22" i="3"/>
  <c r="H21" i="5" s="1"/>
  <c r="I21" s="1"/>
  <c r="BN22" i="3"/>
  <c r="H20" i="5" s="1"/>
  <c r="I20" s="1"/>
  <c r="BL22" i="3"/>
  <c r="H17" i="5" s="1"/>
  <c r="I17" s="1"/>
  <c r="BR22" i="3"/>
  <c r="H24" i="5" s="1"/>
  <c r="I24" s="1"/>
  <c r="CC22" i="3"/>
  <c r="H20" i="6" s="1"/>
  <c r="I20" s="1"/>
  <c r="CE23" i="3"/>
  <c r="J23" i="6" s="1"/>
  <c r="K23" s="1"/>
  <c r="BU23" i="3"/>
  <c r="J11" i="6" s="1"/>
  <c r="K11" s="1"/>
  <c r="BU22" i="3"/>
  <c r="H11" i="6" s="1"/>
  <c r="I11" s="1"/>
  <c r="BX24" i="3"/>
  <c r="L14" i="6" s="1"/>
  <c r="M14" s="1"/>
  <c r="BY23" i="3"/>
  <c r="J15" i="6" s="1"/>
  <c r="K15" s="1"/>
  <c r="BY22" i="3"/>
  <c r="H15" i="6" s="1"/>
  <c r="I15" s="1"/>
  <c r="CE22" i="3"/>
  <c r="H23" i="6" s="1"/>
  <c r="I23" s="1"/>
  <c r="BG22" i="3"/>
  <c r="H11" i="5" s="1"/>
  <c r="I11" s="1"/>
  <c r="BI22" i="3"/>
  <c r="H13" i="5" s="1"/>
  <c r="I13" s="1"/>
  <c r="BS22" i="3"/>
  <c r="H26" i="5" s="1"/>
  <c r="I26" s="1"/>
  <c r="CA22" i="3"/>
  <c r="H17" i="6" s="1"/>
  <c r="I17" s="1"/>
  <c r="BK22" i="3"/>
  <c r="H16" i="5" s="1"/>
  <c r="I16" s="1"/>
  <c r="DD22" i="3"/>
  <c r="H50" i="6" s="1"/>
  <c r="I50" s="1"/>
  <c r="DD23" i="3"/>
  <c r="J50" i="6" s="1"/>
  <c r="K50" s="1"/>
  <c r="DD24" i="3"/>
  <c r="L50" i="6" s="1"/>
  <c r="M50" s="1"/>
  <c r="DD21" i="3"/>
  <c r="H51" i="6" s="1"/>
  <c r="I51" s="1"/>
  <c r="CL22" i="3"/>
  <c r="H49" i="5" s="1"/>
  <c r="I49" s="1"/>
  <c r="CL23" i="3"/>
  <c r="J49" i="5" s="1"/>
  <c r="K49" s="1"/>
  <c r="CL24" i="3"/>
  <c r="L49" i="5" s="1"/>
  <c r="M49" s="1"/>
  <c r="CL21" i="3"/>
  <c r="H50" i="5" s="1"/>
  <c r="I50" s="1"/>
  <c r="CU24" i="3"/>
  <c r="L40" i="6" s="1"/>
  <c r="M40" s="1"/>
  <c r="CU22" i="3"/>
  <c r="H40" i="6" s="1"/>
  <c r="I40" s="1"/>
  <c r="CU23" i="3"/>
  <c r="J40" i="6" s="1"/>
  <c r="K40" s="1"/>
  <c r="DB22" i="3"/>
  <c r="H48" i="6" s="1"/>
  <c r="I48" s="1"/>
  <c r="DB23" i="3"/>
  <c r="J48" i="6" s="1"/>
  <c r="K48" s="1"/>
  <c r="DB24" i="3"/>
  <c r="L48" i="6" s="1"/>
  <c r="M48" s="1"/>
  <c r="CI24" i="3"/>
  <c r="L45" i="5" s="1"/>
  <c r="M45" s="1"/>
  <c r="CI23" i="3"/>
  <c r="J45" i="5" s="1"/>
  <c r="K45" s="1"/>
  <c r="CI22" i="3"/>
  <c r="H45" i="5" s="1"/>
  <c r="I45" s="1"/>
  <c r="CW24" i="3"/>
  <c r="L42" i="6" s="1"/>
  <c r="M42" s="1"/>
  <c r="CW23" i="3"/>
  <c r="J42" i="6" s="1"/>
  <c r="K42" s="1"/>
  <c r="CW22" i="3"/>
  <c r="H42" i="6" s="1"/>
  <c r="I42" s="1"/>
  <c r="CS23" i="3"/>
  <c r="J58" i="5" s="1"/>
  <c r="K58" s="1"/>
  <c r="CS24" i="3"/>
  <c r="L58" i="5" s="1"/>
  <c r="M58" s="1"/>
  <c r="CS22" i="3"/>
  <c r="H58" i="5" s="1"/>
  <c r="I58" s="1"/>
  <c r="CZ23" i="3"/>
  <c r="J45" i="6" s="1"/>
  <c r="K45" s="1"/>
  <c r="CZ22" i="3"/>
  <c r="H45" i="6" s="1"/>
  <c r="I45" s="1"/>
  <c r="CZ24" i="3"/>
  <c r="L45" i="6" s="1"/>
  <c r="M45" s="1"/>
  <c r="CF23" i="3"/>
  <c r="J42" i="5" s="1"/>
  <c r="K42" s="1"/>
  <c r="CF24" i="3"/>
  <c r="L42" i="5" s="1"/>
  <c r="M42" s="1"/>
  <c r="CF22" i="3"/>
  <c r="H42" i="5" s="1"/>
  <c r="I42" s="1"/>
  <c r="CP22" i="3"/>
  <c r="H54" i="5" s="1"/>
  <c r="I54" s="1"/>
  <c r="CP23" i="3"/>
  <c r="J54" i="5" s="1"/>
  <c r="K54" s="1"/>
  <c r="CP24" i="3"/>
  <c r="L54" i="5" s="1"/>
  <c r="M54" s="1"/>
  <c r="CX23" i="3"/>
  <c r="J43" i="6" s="1"/>
  <c r="K43" s="1"/>
  <c r="CX22" i="3"/>
  <c r="H43" i="6" s="1"/>
  <c r="I43" s="1"/>
  <c r="CX24" i="3"/>
  <c r="L43" i="6" s="1"/>
  <c r="M43" s="1"/>
  <c r="CR23" i="3"/>
  <c r="J56" i="5" s="1"/>
  <c r="K56" s="1"/>
  <c r="CR24" i="3"/>
  <c r="L56" i="5" s="1"/>
  <c r="M56" s="1"/>
  <c r="CR22" i="3"/>
  <c r="H56" i="5" s="1"/>
  <c r="I56" s="1"/>
  <c r="CR21" i="3"/>
  <c r="H57" i="5" s="1"/>
  <c r="I57" s="1"/>
  <c r="CO23" i="3"/>
  <c r="J53" i="5" s="1"/>
  <c r="K53" s="1"/>
  <c r="CO24" i="3"/>
  <c r="L53" i="5" s="1"/>
  <c r="M53" s="1"/>
  <c r="CO22" i="3"/>
  <c r="H53" i="5" s="1"/>
  <c r="I53" s="1"/>
  <c r="CV23" i="3"/>
  <c r="J41" i="6" s="1"/>
  <c r="K41" s="1"/>
  <c r="CV24" i="3"/>
  <c r="L41" i="6" s="1"/>
  <c r="M41" s="1"/>
  <c r="CV22" i="3"/>
  <c r="H41" i="6" s="1"/>
  <c r="I41" s="1"/>
  <c r="DC24" i="3"/>
  <c r="L49" i="6" s="1"/>
  <c r="M49" s="1"/>
  <c r="DC22" i="3"/>
  <c r="H49" i="6" s="1"/>
  <c r="I49" s="1"/>
  <c r="DC23" i="3"/>
  <c r="J49" i="6" s="1"/>
  <c r="K49" s="1"/>
  <c r="CJ23" i="3"/>
  <c r="J46" i="5" s="1"/>
  <c r="K46" s="1"/>
  <c r="CJ21" i="3"/>
  <c r="H47" i="5" s="1"/>
  <c r="I47" s="1"/>
  <c r="CJ22" i="3"/>
  <c r="H46" i="5" s="1"/>
  <c r="I46" s="1"/>
  <c r="CJ24" i="3"/>
  <c r="L46" i="5" s="1"/>
  <c r="M46" s="1"/>
  <c r="CT22" i="3"/>
  <c r="H39" i="6" s="1"/>
  <c r="I39" s="1"/>
  <c r="CT23" i="3"/>
  <c r="J39" i="6" s="1"/>
  <c r="K39" s="1"/>
  <c r="CT24" i="3"/>
  <c r="L39" i="6" s="1"/>
  <c r="M39" s="1"/>
  <c r="DE24" i="3"/>
  <c r="L52" i="6" s="1"/>
  <c r="M52" s="1"/>
  <c r="DE23" i="3"/>
  <c r="J52" i="6" s="1"/>
  <c r="K52" s="1"/>
  <c r="DE22" i="3"/>
  <c r="H52" i="6" s="1"/>
  <c r="I52" s="1"/>
  <c r="CM24" i="3"/>
  <c r="L51" i="5" s="1"/>
  <c r="M51" s="1"/>
  <c r="CM22" i="3"/>
  <c r="H51" i="5" s="1"/>
  <c r="I51" s="1"/>
  <c r="CM23" i="3"/>
  <c r="J51" i="5" s="1"/>
  <c r="K51" s="1"/>
  <c r="CK24" i="3"/>
  <c r="L48" i="5" s="1"/>
  <c r="M48" s="1"/>
  <c r="CK23" i="3"/>
  <c r="J48" i="5" s="1"/>
  <c r="K48" s="1"/>
  <c r="CK22" i="3"/>
  <c r="H48" i="5" s="1"/>
  <c r="I48" s="1"/>
  <c r="CQ24" i="3"/>
  <c r="L55" i="5" s="1"/>
  <c r="M55" s="1"/>
  <c r="CQ22" i="3"/>
  <c r="H55" i="5" s="1"/>
  <c r="I55" s="1"/>
  <c r="CQ23" i="3"/>
  <c r="J55" i="5" s="1"/>
  <c r="K55" s="1"/>
  <c r="CY22" i="3"/>
  <c r="H44" i="6" s="1"/>
  <c r="I44" s="1"/>
  <c r="CY24" i="3"/>
  <c r="L44" i="6" s="1"/>
  <c r="M44" s="1"/>
  <c r="CY23" i="3"/>
  <c r="J44" i="6" s="1"/>
  <c r="K44" s="1"/>
  <c r="CN22" i="3"/>
  <c r="H52" i="5" s="1"/>
  <c r="I52" s="1"/>
  <c r="CN23" i="3"/>
  <c r="J52" i="5" s="1"/>
  <c r="K52" s="1"/>
  <c r="CN24" i="3"/>
  <c r="L52" i="5" s="1"/>
  <c r="M52" s="1"/>
  <c r="DA23" i="3"/>
  <c r="J46" i="6" s="1"/>
  <c r="K46" s="1"/>
  <c r="DA24" i="3"/>
  <c r="L46" i="6" s="1"/>
  <c r="M46" s="1"/>
  <c r="DA21" i="3"/>
  <c r="H47" i="6" s="1"/>
  <c r="I47" s="1"/>
  <c r="DA22" i="3"/>
  <c r="H46" i="6" s="1"/>
  <c r="I46" s="1"/>
  <c r="CH22" i="3"/>
  <c r="H44" i="5" s="1"/>
  <c r="I44" s="1"/>
  <c r="CH23" i="3"/>
  <c r="J44" i="5" s="1"/>
  <c r="K44" s="1"/>
  <c r="CH24" i="3"/>
  <c r="L44" i="5" s="1"/>
  <c r="M44" s="1"/>
  <c r="CG23" i="3"/>
  <c r="J43" i="5" s="1"/>
  <c r="K43" s="1"/>
  <c r="CG24" i="3"/>
  <c r="L43" i="5" s="1"/>
  <c r="M43" s="1"/>
  <c r="CG22" i="3"/>
  <c r="H43" i="5" s="1"/>
  <c r="I43" s="1"/>
  <c r="AZ22" i="3"/>
  <c r="AZ21"/>
  <c r="AZ24"/>
  <c r="BR21"/>
  <c r="H25" i="5" s="1"/>
  <c r="I25" s="1"/>
  <c r="BN23" i="3"/>
  <c r="J20" i="5" s="1"/>
  <c r="K20" s="1"/>
  <c r="BJ21" i="3"/>
  <c r="H15" i="5" s="1"/>
  <c r="I15" s="1"/>
  <c r="BZ23" i="3"/>
  <c r="J16" i="6" s="1"/>
  <c r="K16" s="1"/>
  <c r="CE24" i="3"/>
  <c r="L23" i="6" s="1"/>
  <c r="M23" s="1"/>
  <c r="BL23" i="3"/>
  <c r="J17" i="5" s="1"/>
  <c r="K17" s="1"/>
  <c r="CC23" i="3"/>
  <c r="J20" i="6" s="1"/>
  <c r="K20" s="1"/>
  <c r="BW24" i="3"/>
  <c r="L13" i="6" s="1"/>
  <c r="M13" s="1"/>
  <c r="BV22" i="3"/>
  <c r="H12" i="6" s="1"/>
  <c r="I12" s="1"/>
  <c r="BP23" i="3"/>
  <c r="J22" i="5" s="1"/>
  <c r="K22" s="1"/>
  <c r="BQ22" i="3"/>
  <c r="H23" i="5" s="1"/>
  <c r="I23" s="1"/>
  <c r="BI24" i="3"/>
  <c r="L13" i="5" s="1"/>
  <c r="M13" s="1"/>
  <c r="CB24" i="3"/>
  <c r="L19" i="6" s="1"/>
  <c r="M19" s="1"/>
  <c r="BF24" i="3"/>
  <c r="L10" i="5" s="1"/>
  <c r="M10" s="1"/>
  <c r="CA24" i="3"/>
  <c r="L17" i="6" s="1"/>
  <c r="M17" s="1"/>
  <c r="BH22" i="3"/>
  <c r="H12" i="5" s="1"/>
  <c r="I12" s="1"/>
  <c r="BR23" i="3"/>
  <c r="J24" i="5" s="1"/>
  <c r="K24" s="1"/>
  <c r="BJ22" i="3"/>
  <c r="H14" i="5" s="1"/>
  <c r="I14" s="1"/>
  <c r="BL21" i="3"/>
  <c r="H18" i="5" s="1"/>
  <c r="I18" s="1"/>
  <c r="BS23" i="3"/>
  <c r="J26" i="5" s="1"/>
  <c r="K26" s="1"/>
  <c r="BP24" i="3"/>
  <c r="L22" i="5" s="1"/>
  <c r="M22" s="1"/>
  <c r="BQ24" i="3"/>
  <c r="L23" i="5" s="1"/>
  <c r="M23" s="1"/>
  <c r="CB22" i="3"/>
  <c r="H19" i="6" s="1"/>
  <c r="I19" s="1"/>
  <c r="BX22" i="3"/>
  <c r="H14" i="6" s="1"/>
  <c r="I14" s="1"/>
  <c r="BF22" i="3"/>
  <c r="H10" i="5" s="1"/>
  <c r="I10" s="1"/>
  <c r="CA21" i="3"/>
  <c r="H18" i="6" s="1"/>
  <c r="I18" s="1"/>
  <c r="BH23" i="3"/>
  <c r="J12" i="5" s="1"/>
  <c r="K12" s="1"/>
  <c r="BR24" i="3"/>
  <c r="L24" i="5" s="1"/>
  <c r="M24" s="1"/>
  <c r="BN24" i="3"/>
  <c r="L20" i="5" s="1"/>
  <c r="M20" s="1"/>
  <c r="BJ24" i="3"/>
  <c r="L14" i="5" s="1"/>
  <c r="M14" s="1"/>
  <c r="BZ24" i="3"/>
  <c r="L16" i="6" s="1"/>
  <c r="M16" s="1"/>
  <c r="BW22" i="3"/>
  <c r="H13" i="6" s="1"/>
  <c r="I13" s="1"/>
  <c r="BL24" i="3"/>
  <c r="L17" i="5" s="1"/>
  <c r="M17" s="1"/>
  <c r="CC24" i="3"/>
  <c r="L20" i="6" s="1"/>
  <c r="M20" s="1"/>
  <c r="BV24" i="3"/>
  <c r="L12" i="6" s="1"/>
  <c r="M12" s="1"/>
  <c r="BQ23" i="3"/>
  <c r="J23" i="5" s="1"/>
  <c r="K23" s="1"/>
  <c r="BI23" i="3"/>
  <c r="J13" i="5" s="1"/>
  <c r="K13" s="1"/>
  <c r="CB23" i="3"/>
  <c r="J19" i="6" s="1"/>
  <c r="K19" s="1"/>
  <c r="BX23" i="3"/>
  <c r="J14" i="6" s="1"/>
  <c r="K14" s="1"/>
  <c r="BF23" i="3"/>
  <c r="J10" i="5" s="1"/>
  <c r="K10" s="1"/>
  <c r="CA23" i="3"/>
  <c r="J17" i="6" s="1"/>
  <c r="K17" s="1"/>
  <c r="BA21" i="3"/>
  <c r="I8" i="7" s="1"/>
  <c r="J8" s="1"/>
  <c r="BA22" i="3"/>
  <c r="G8" i="7" s="1"/>
  <c r="H8" s="1"/>
  <c r="BA20" i="3"/>
  <c r="K8" i="7" s="1"/>
  <c r="L8" s="1"/>
  <c r="AX22" i="3"/>
  <c r="AX21"/>
  <c r="F10" i="16" l="1"/>
  <c r="G30" i="8"/>
  <c r="G26"/>
  <c r="G22"/>
  <c r="G18"/>
  <c r="G14"/>
  <c r="G12"/>
  <c r="G10"/>
  <c r="G27"/>
  <c r="G23"/>
  <c r="G19"/>
  <c r="G15"/>
  <c r="G28"/>
  <c r="G24"/>
  <c r="G20"/>
  <c r="G16"/>
  <c r="G29"/>
  <c r="G25"/>
  <c r="G21"/>
  <c r="G17"/>
  <c r="G13"/>
  <c r="G11"/>
  <c r="G7"/>
  <c r="G6"/>
  <c r="G5"/>
  <c r="G9"/>
  <c r="G3"/>
  <c r="G4"/>
  <c r="G8"/>
  <c r="D19"/>
  <c r="D11"/>
  <c r="D39"/>
  <c r="D4"/>
  <c r="D6"/>
  <c r="D8"/>
  <c r="D10"/>
  <c r="D12"/>
  <c r="D14"/>
  <c r="D16"/>
  <c r="D18"/>
  <c r="D20"/>
  <c r="D22"/>
  <c r="D24"/>
  <c r="D26"/>
  <c r="D28"/>
  <c r="D30"/>
  <c r="D32"/>
  <c r="D34"/>
  <c r="D36"/>
  <c r="D38"/>
  <c r="D40"/>
  <c r="D42"/>
  <c r="D5"/>
  <c r="D7"/>
  <c r="D9"/>
  <c r="D13"/>
  <c r="D15"/>
  <c r="D17"/>
  <c r="D21"/>
  <c r="D23"/>
  <c r="D25"/>
  <c r="D27"/>
  <c r="D29"/>
  <c r="D31"/>
  <c r="D33"/>
  <c r="D35"/>
  <c r="D37"/>
  <c r="D41"/>
  <c r="D43"/>
  <c r="D3"/>
  <c r="B8" i="11"/>
  <c r="BD29" i="3"/>
  <c r="BD33"/>
  <c r="BD37"/>
  <c r="BD41"/>
  <c r="BD45"/>
  <c r="BD49"/>
  <c r="BD53"/>
  <c r="BD57"/>
  <c r="BD61"/>
  <c r="BD28"/>
  <c r="BD32"/>
  <c r="BD36"/>
  <c r="BD40"/>
  <c r="BD44"/>
  <c r="BD48"/>
  <c r="BD52"/>
  <c r="BD56"/>
  <c r="BD60"/>
  <c r="BD64"/>
  <c r="BD27"/>
  <c r="BD31"/>
  <c r="BD35"/>
  <c r="BD39"/>
  <c r="BD43"/>
  <c r="BD47"/>
  <c r="BD51"/>
  <c r="BD55"/>
  <c r="BD59"/>
  <c r="BD63"/>
  <c r="BD25"/>
  <c r="BD26"/>
  <c r="BD30"/>
  <c r="BD34"/>
  <c r="BD38"/>
  <c r="BD42"/>
  <c r="BD46"/>
  <c r="BD50"/>
  <c r="BD54"/>
  <c r="BD58"/>
  <c r="BD62"/>
  <c r="M21" i="6"/>
  <c r="F12" i="3"/>
  <c r="E12" s="1"/>
  <c r="AW24"/>
  <c r="AU24"/>
  <c r="AX24" l="1"/>
  <c r="AV24"/>
  <c r="AU23"/>
  <c r="BA24"/>
  <c r="C8" i="7" s="1"/>
  <c r="D8" s="1"/>
  <c r="BA23" i="3"/>
  <c r="E8" i="7" s="1"/>
  <c r="F8" s="1"/>
  <c r="AW23" i="3"/>
  <c r="F8" i="16" l="1"/>
  <c r="E28" i="8"/>
  <c r="E24"/>
  <c r="E20"/>
  <c r="E16"/>
  <c r="E29"/>
  <c r="E25"/>
  <c r="E21"/>
  <c r="E17"/>
  <c r="E13"/>
  <c r="E11"/>
  <c r="E30"/>
  <c r="E26"/>
  <c r="E22"/>
  <c r="E18"/>
  <c r="E14"/>
  <c r="E12"/>
  <c r="E10"/>
  <c r="E27"/>
  <c r="E23"/>
  <c r="E19"/>
  <c r="E15"/>
  <c r="BC49" i="3"/>
  <c r="F30" i="8"/>
  <c r="F26"/>
  <c r="F22"/>
  <c r="F18"/>
  <c r="F14"/>
  <c r="F10"/>
  <c r="F27"/>
  <c r="F23"/>
  <c r="F19"/>
  <c r="F15"/>
  <c r="F11"/>
  <c r="F28"/>
  <c r="F24"/>
  <c r="F20"/>
  <c r="F16"/>
  <c r="F12"/>
  <c r="F29"/>
  <c r="F25"/>
  <c r="F21"/>
  <c r="F17"/>
  <c r="F13"/>
  <c r="BC62" i="3"/>
  <c r="BC27"/>
  <c r="BC26"/>
  <c r="BC46"/>
  <c r="BC25"/>
  <c r="BC63"/>
  <c r="BC30"/>
  <c r="BC28"/>
  <c r="F9" i="16"/>
  <c r="BC42" i="3"/>
  <c r="BC43"/>
  <c r="BC33"/>
  <c r="BC50"/>
  <c r="BC47"/>
  <c r="BC59"/>
  <c r="BC57"/>
  <c r="BC60"/>
  <c r="BC52"/>
  <c r="BC41"/>
  <c r="BC44"/>
  <c r="BC36"/>
  <c r="E5" i="8"/>
  <c r="E9"/>
  <c r="E3"/>
  <c r="E4"/>
  <c r="E8"/>
  <c r="E7"/>
  <c r="E6"/>
  <c r="F6"/>
  <c r="F5"/>
  <c r="F9"/>
  <c r="F4"/>
  <c r="F8"/>
  <c r="F7"/>
  <c r="F3"/>
  <c r="C10"/>
  <c r="C22"/>
  <c r="C30"/>
  <c r="C38"/>
  <c r="C16"/>
  <c r="C26"/>
  <c r="C34"/>
  <c r="C42"/>
  <c r="C4"/>
  <c r="C6"/>
  <c r="C12"/>
  <c r="C18"/>
  <c r="C28"/>
  <c r="C40"/>
  <c r="C3"/>
  <c r="C5"/>
  <c r="C7"/>
  <c r="C9"/>
  <c r="C11"/>
  <c r="C13"/>
  <c r="C15"/>
  <c r="C17"/>
  <c r="C19"/>
  <c r="C21"/>
  <c r="C23"/>
  <c r="C25"/>
  <c r="C27"/>
  <c r="C29"/>
  <c r="C31"/>
  <c r="C33"/>
  <c r="C35"/>
  <c r="C37"/>
  <c r="C39"/>
  <c r="C41"/>
  <c r="C43"/>
  <c r="C8"/>
  <c r="C14"/>
  <c r="C20"/>
  <c r="C24"/>
  <c r="C32"/>
  <c r="C36"/>
  <c r="BC58" i="3"/>
  <c r="BC31"/>
  <c r="BC38"/>
  <c r="BC51"/>
  <c r="BC53"/>
  <c r="BC37"/>
  <c r="BC56"/>
  <c r="BC40"/>
  <c r="BC34"/>
  <c r="BC39"/>
  <c r="BC55"/>
  <c r="BC54"/>
  <c r="BC35"/>
  <c r="BC61"/>
  <c r="BC45"/>
  <c r="BC29"/>
  <c r="BC64"/>
  <c r="BC48"/>
  <c r="BC32"/>
  <c r="BB27"/>
  <c r="BB31"/>
  <c r="BB35"/>
  <c r="BB39"/>
  <c r="BB43"/>
  <c r="BB47"/>
  <c r="BB51"/>
  <c r="BB55"/>
  <c r="BB59"/>
  <c r="BB63"/>
  <c r="BB25"/>
  <c r="BB26"/>
  <c r="BB30"/>
  <c r="BB34"/>
  <c r="BB38"/>
  <c r="BB42"/>
  <c r="BB46"/>
  <c r="BB50"/>
  <c r="BB54"/>
  <c r="BB58"/>
  <c r="BB62"/>
  <c r="BB29"/>
  <c r="BB33"/>
  <c r="BB37"/>
  <c r="BB41"/>
  <c r="BB45"/>
  <c r="BB49"/>
  <c r="BB53"/>
  <c r="BB57"/>
  <c r="BB61"/>
  <c r="BB28"/>
  <c r="BB32"/>
  <c r="BB36"/>
  <c r="BB40"/>
  <c r="BB44"/>
  <c r="BB48"/>
  <c r="BB52"/>
  <c r="BB56"/>
  <c r="BB60"/>
  <c r="BB64"/>
  <c r="E64" i="1"/>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S24" l="1"/>
  <c r="S1" s="1"/>
  <c r="A5" s="1"/>
</calcChain>
</file>

<file path=xl/comments1.xml><?xml version="1.0" encoding="utf-8"?>
<comments xmlns="http://schemas.openxmlformats.org/spreadsheetml/2006/main">
  <authors>
    <author>Анастасия Мендель</author>
    <author>RAYbook</author>
  </authors>
  <commentList>
    <comment ref="S1" authorId="0">
      <text>
        <r>
          <rPr>
            <b/>
            <sz val="9"/>
            <color indexed="81"/>
            <rFont val="Tahoma"/>
            <family val="2"/>
            <charset val="204"/>
          </rPr>
          <t>Проверка заполнения строк</t>
        </r>
      </text>
    </comment>
    <comment ref="A3" authorId="0">
      <text>
        <r>
          <rPr>
            <b/>
            <sz val="9"/>
            <color indexed="81"/>
            <rFont val="Tahoma"/>
            <family val="2"/>
            <charset val="204"/>
          </rPr>
          <t>Проверка (анкеты родителей)</t>
        </r>
      </text>
    </comment>
    <comment ref="A4" authorId="0">
      <text>
        <r>
          <rPr>
            <b/>
            <sz val="9"/>
            <color indexed="81"/>
            <rFont val="Tahoma"/>
            <family val="2"/>
            <charset val="204"/>
          </rPr>
          <t>Проверка (анкеты учащихся)</t>
        </r>
      </text>
    </comment>
    <comment ref="A7" authorId="0">
      <text>
        <r>
          <rPr>
            <sz val="9"/>
            <color indexed="81"/>
            <rFont val="Tahoma"/>
            <family val="2"/>
            <charset val="204"/>
          </rPr>
          <t>Максимальное количество баллов</t>
        </r>
      </text>
    </comment>
    <comment ref="D25" authorId="1">
      <text>
        <r>
          <rPr>
            <b/>
            <sz val="9"/>
            <color indexed="81"/>
            <rFont val="Tahoma"/>
            <charset val="1"/>
          </rPr>
          <t>RAYbook:</t>
        </r>
        <r>
          <rPr>
            <sz val="9"/>
            <color indexed="81"/>
            <rFont val="Tahoma"/>
            <charset val="1"/>
          </rPr>
          <t xml:space="preserve">
</t>
        </r>
      </text>
    </comment>
  </commentList>
</comments>
</file>

<file path=xl/comments2.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AW21" authorId="0">
      <text>
        <r>
          <rPr>
            <b/>
            <sz val="9"/>
            <color indexed="81"/>
            <rFont val="Tahoma"/>
            <family val="2"/>
            <charset val="204"/>
          </rPr>
          <t>Максимальный балл</t>
        </r>
      </text>
    </comment>
    <comment ref="AX21" authorId="0">
      <text>
        <r>
          <rPr>
            <b/>
            <sz val="9"/>
            <color indexed="81"/>
            <rFont val="Tahoma"/>
            <family val="2"/>
            <charset val="204"/>
          </rPr>
          <t>Максимальный %</t>
        </r>
      </text>
    </comment>
    <comment ref="AY21" authorId="0">
      <text>
        <r>
          <rPr>
            <b/>
            <sz val="9"/>
            <color indexed="81"/>
            <rFont val="Tahoma"/>
            <family val="2"/>
            <charset val="204"/>
          </rPr>
          <t>Максимальный балл</t>
        </r>
      </text>
    </comment>
    <comment ref="AZ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W22" authorId="0">
      <text>
        <r>
          <rPr>
            <b/>
            <sz val="9"/>
            <color indexed="81"/>
            <rFont val="Tahoma"/>
            <family val="2"/>
            <charset val="204"/>
          </rPr>
          <t>Минимальный балл</t>
        </r>
      </text>
    </comment>
    <comment ref="AX22" authorId="0">
      <text>
        <r>
          <rPr>
            <b/>
            <sz val="9"/>
            <color indexed="81"/>
            <rFont val="Tahoma"/>
            <family val="2"/>
            <charset val="204"/>
          </rPr>
          <t>Минимальный %</t>
        </r>
      </text>
    </comment>
    <comment ref="AY22" authorId="0">
      <text>
        <r>
          <rPr>
            <b/>
            <sz val="9"/>
            <color indexed="81"/>
            <rFont val="Tahoma"/>
            <family val="2"/>
            <charset val="204"/>
          </rPr>
          <t>Минимальный балл</t>
        </r>
      </text>
    </comment>
    <comment ref="AZ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comments3.xml><?xml version="1.0" encoding="utf-8"?>
<comments xmlns="http://schemas.openxmlformats.org/spreadsheetml/2006/main">
  <authors>
    <author>Анастасия Мендель</author>
  </authors>
  <commentList>
    <comment ref="A24" authorId="0">
      <text>
        <r>
          <rPr>
            <b/>
            <sz val="9"/>
            <color indexed="81"/>
            <rFont val="Tahoma"/>
            <family val="2"/>
            <charset val="204"/>
          </rPr>
          <t>Кол-во анкет</t>
        </r>
      </text>
    </comment>
  </commentList>
</comments>
</file>

<file path=xl/comments4.xml><?xml version="1.0" encoding="utf-8"?>
<comments xmlns="http://schemas.openxmlformats.org/spreadsheetml/2006/main">
  <authors>
    <author>Анастасия Мендель</author>
  </authors>
  <commentList>
    <comment ref="A24" authorId="0">
      <text>
        <r>
          <rPr>
            <b/>
            <sz val="9"/>
            <color indexed="81"/>
            <rFont val="Tahoma"/>
            <family val="2"/>
            <charset val="204"/>
          </rPr>
          <t>Кол-во анкет</t>
        </r>
      </text>
    </comment>
  </commentList>
</comments>
</file>

<file path=xl/sharedStrings.xml><?xml version="1.0" encoding="utf-8"?>
<sst xmlns="http://schemas.openxmlformats.org/spreadsheetml/2006/main" count="1070" uniqueCount="465">
  <si>
    <t>Код школы:</t>
  </si>
  <si>
    <t>Код класса:</t>
  </si>
  <si>
    <r>
      <t>Название образовательного учреждения:</t>
    </r>
    <r>
      <rPr>
        <sz val="10"/>
        <rFont val="Cambria"/>
        <family val="1"/>
        <charset val="204"/>
      </rPr>
      <t xml:space="preserve"> </t>
    </r>
  </si>
  <si>
    <t>СПИСОК КЛАССА</t>
  </si>
  <si>
    <t>(1)</t>
  </si>
  <si>
    <t>(2)</t>
  </si>
  <si>
    <t>(3)</t>
  </si>
  <si>
    <t>(4)</t>
  </si>
  <si>
    <t>(5а)</t>
  </si>
  <si>
    <t>(5б)</t>
  </si>
  <si>
    <t>(6)</t>
  </si>
  <si>
    <t>0300</t>
  </si>
  <si>
    <t>№ п/п</t>
  </si>
  <si>
    <t>№ по журналу</t>
  </si>
  <si>
    <t>Фамилия, Имя учащегося</t>
  </si>
  <si>
    <t>Код учащегося</t>
  </si>
  <si>
    <t>Пол (ж-1; м-2)</t>
  </si>
  <si>
    <t>Дата рождения (мес/год)</t>
  </si>
  <si>
    <t>0301</t>
  </si>
  <si>
    <t>0302</t>
  </si>
  <si>
    <t>0303</t>
  </si>
  <si>
    <t>0304</t>
  </si>
  <si>
    <t>0305</t>
  </si>
  <si>
    <t>Код школы</t>
  </si>
  <si>
    <t>Код класса</t>
  </si>
  <si>
    <t>Дата проведения:</t>
  </si>
  <si>
    <t>Данные для всех учащихся внесены</t>
  </si>
  <si>
    <t>№ учащегося</t>
  </si>
  <si>
    <t>Процент от максимального балла за всю работу</t>
  </si>
  <si>
    <t>Nуч</t>
  </si>
  <si>
    <t>ФИО</t>
  </si>
  <si>
    <t>Название образовательной организации:</t>
  </si>
  <si>
    <t>Выполняло работу:</t>
  </si>
  <si>
    <t>ВАРИАНТ</t>
  </si>
  <si>
    <t>НОМЕР ЗАДАНИЯ</t>
  </si>
  <si>
    <t>Уровень достижений</t>
  </si>
  <si>
    <t>N</t>
  </si>
  <si>
    <t>РЕЗУЛЬТАТЫ ВЫПОЛНЕНИЯ КОМПЛЕКСНОЙ РАБОТЫ (результаты учащихя)</t>
  </si>
  <si>
    <t>проверка</t>
  </si>
  <si>
    <t>Часть 1. Художественный текст</t>
  </si>
  <si>
    <t>Часть 2. Информационный текст</t>
  </si>
  <si>
    <r>
      <rPr>
        <b/>
        <sz val="10"/>
        <rFont val="Arial Cyr"/>
        <charset val="204"/>
      </rPr>
      <t>Допустимые</t>
    </r>
    <r>
      <rPr>
        <sz val="10"/>
        <rFont val="Arial Cyr"/>
        <charset val="204"/>
      </rPr>
      <t xml:space="preserve"> баллы для заданий 1-4, 6, 8-12, 14 (часть 1), 1-7,9-10, 12 (часть 2)</t>
    </r>
  </si>
  <si>
    <r>
      <rPr>
        <b/>
        <sz val="10"/>
        <rFont val="Arial Cyr"/>
        <charset val="204"/>
      </rPr>
      <t>Допустимые</t>
    </r>
    <r>
      <rPr>
        <sz val="10"/>
        <rFont val="Arial Cyr"/>
        <charset val="204"/>
      </rPr>
      <t xml:space="preserve"> баллы для заданий 5, 7, 13 (часть 1), 8, 11 (часть 2)</t>
    </r>
  </si>
  <si>
    <r>
      <t xml:space="preserve">Кол-во </t>
    </r>
    <r>
      <rPr>
        <b/>
        <u/>
        <sz val="10"/>
        <rFont val="Cambria"/>
        <family val="1"/>
        <charset val="204"/>
      </rPr>
      <t>балов</t>
    </r>
    <r>
      <rPr>
        <b/>
        <sz val="10"/>
        <rFont val="Cambria"/>
        <family val="1"/>
        <charset val="204"/>
      </rPr>
      <t xml:space="preserve"> за задания</t>
    </r>
    <r>
      <rPr>
        <b/>
        <u/>
        <sz val="10"/>
        <rFont val="Cambria"/>
        <family val="1"/>
        <charset val="204"/>
      </rPr>
      <t xml:space="preserve"> </t>
    </r>
    <r>
      <rPr>
        <b/>
        <sz val="10"/>
        <rFont val="Cambria"/>
        <family val="1"/>
        <charset val="204"/>
      </rPr>
      <t>части 1 (максимальное кол-во баллов 17)</t>
    </r>
  </si>
  <si>
    <t>ИТОГОВЫЙ БАЛЛ (максимальное кол-во баллов 31)</t>
  </si>
  <si>
    <r>
      <t xml:space="preserve">Кол-во </t>
    </r>
    <r>
      <rPr>
        <b/>
        <u/>
        <sz val="10"/>
        <rFont val="Cambria"/>
        <family val="1"/>
        <charset val="204"/>
      </rPr>
      <t xml:space="preserve">баллов </t>
    </r>
    <r>
      <rPr>
        <b/>
        <sz val="10"/>
        <rFont val="Cambria"/>
        <family val="1"/>
        <charset val="204"/>
      </rPr>
      <t>за задания части 2 (максимальное кол-во баллов 14)</t>
    </r>
  </si>
  <si>
    <r>
      <t xml:space="preserve">Процент от </t>
    </r>
    <r>
      <rPr>
        <b/>
        <u/>
        <sz val="10"/>
        <rFont val="Cambria"/>
        <family val="1"/>
        <charset val="204"/>
      </rPr>
      <t>максимального балла</t>
    </r>
    <r>
      <rPr>
        <b/>
        <sz val="10"/>
        <rFont val="Cambria"/>
        <family val="1"/>
        <charset val="204"/>
      </rPr>
      <t xml:space="preserve"> за выполнение заданий части 2</t>
    </r>
  </si>
  <si>
    <r>
      <t xml:space="preserve">Процент от </t>
    </r>
    <r>
      <rPr>
        <b/>
        <u/>
        <sz val="10"/>
        <rFont val="Cambria"/>
        <family val="1"/>
        <charset val="204"/>
        <scheme val="major"/>
      </rPr>
      <t>максимального балла</t>
    </r>
    <r>
      <rPr>
        <b/>
        <sz val="10"/>
        <rFont val="Cambria"/>
        <family val="1"/>
        <charset val="204"/>
        <scheme val="major"/>
      </rPr>
      <t xml:space="preserve"> за задания части 1</t>
    </r>
  </si>
  <si>
    <t>ОУ:</t>
  </si>
  <si>
    <t>Результаты выполнения комплексной работы по отдельным заданиям (3 класс, 2013/2014 учебный год)</t>
  </si>
  <si>
    <t>№</t>
  </si>
  <si>
    <t>Читательское умение</t>
  </si>
  <si>
    <t>Тип вопроса</t>
  </si>
  <si>
    <t>Содержание вопроса</t>
  </si>
  <si>
    <t>Трудность вопроса</t>
  </si>
  <si>
    <t>Максимальный балл</t>
  </si>
  <si>
    <t xml:space="preserve">Оценивать содержание и форму текста </t>
  </si>
  <si>
    <t>Определить рассказчика</t>
  </si>
  <si>
    <t>Высокая</t>
  </si>
  <si>
    <t>Вывести простое умозаключение из информации, содержащейся в тексте</t>
  </si>
  <si>
    <t>Определить причину отношения одного героя к другому</t>
  </si>
  <si>
    <t>Средняя</t>
  </si>
  <si>
    <t>Найти в тексте информацию, сообщенную в явном виде</t>
  </si>
  <si>
    <t>Выписать одну деталь из двух, названных в одном предложении текста.</t>
  </si>
  <si>
    <t>Интерпретировать и интегрировать идеи и информацию текста</t>
  </si>
  <si>
    <t>Интерпретировать значение эпизода, чтобы понять причину действия героя</t>
  </si>
  <si>
    <t>Высшая</t>
  </si>
  <si>
    <t>Опознать по описанию чувства героя и определить их причину на основе мыслей героя</t>
  </si>
  <si>
    <t>Найти информацию существенную для понимания всего текста</t>
  </si>
  <si>
    <t>Выписать из текста две единицы информации</t>
  </si>
  <si>
    <t>Определить цель действия героя</t>
  </si>
  <si>
    <t>Найти объяснение тому, что отношение героя изменилось</t>
  </si>
  <si>
    <t>Вывести черту характера героя из его действий</t>
  </si>
  <si>
    <t>Понять скрытые намерения героя</t>
  </si>
  <si>
    <t>Оценивать содержание и форму текста</t>
  </si>
  <si>
    <t>Предсказать дальнейшее поведение героев</t>
  </si>
  <si>
    <t>Интерпретировать действия героя, чтобы высказать предположение о его характере. Подтвердить своё предположение примерами из текста</t>
  </si>
  <si>
    <t>Выразить главную идею рассказа</t>
  </si>
  <si>
    <t>Вариант 1</t>
  </si>
  <si>
    <t>ВО</t>
  </si>
  <si>
    <t>СО</t>
  </si>
  <si>
    <t>Выполнили верно</t>
  </si>
  <si>
    <t>Выполнили неверно</t>
  </si>
  <si>
    <t>Не приступили к выполнению</t>
  </si>
  <si>
    <t>чел.</t>
  </si>
  <si>
    <t>%</t>
  </si>
  <si>
    <t>Вариант 2</t>
  </si>
  <si>
    <t>Интерпретировать значение эпизода, чтобы понять чувства героя</t>
  </si>
  <si>
    <t>В самом начале текста найти информацию, сформулированную в явном виде, отличив её от информации, не соответствующей вопросу</t>
  </si>
  <si>
    <t>Вывести объяснение на основе ряда утверждений в начале текста</t>
  </si>
  <si>
    <t>Найти и опознать информацию, сформулированную в явном виде, отличив её от информации, не соответствующие вопросу</t>
  </si>
  <si>
    <t>Определить причину события, соединив несколько единиц информации из определенной части текста</t>
  </si>
  <si>
    <t>Интегрировать абстрактную идею, входящую в состав сложного рассуждения</t>
  </si>
  <si>
    <t>Назвать автора находки, упомянутой в тексте</t>
  </si>
  <si>
    <t>Найти связать и обобщить несколько утверждений</t>
  </si>
  <si>
    <t>Сделать простое умозаключение о причине действия</t>
  </si>
  <si>
    <t>Связать информацию из всего текста, чтобы объяснить важность открытия</t>
  </si>
  <si>
    <t>Определить роль рисунка для понимания содержания текста</t>
  </si>
  <si>
    <t>Связать факты в определенной части текста</t>
  </si>
  <si>
    <t>Назвать год открытия, упомянутого в тексте</t>
  </si>
  <si>
    <t>Распределение участников по уровням понимания текста (3 класс, 2013/2014 учебный год)</t>
  </si>
  <si>
    <t>Кол-во участников</t>
  </si>
  <si>
    <t>Уровни понимания текста</t>
  </si>
  <si>
    <t>кол-во</t>
  </si>
  <si>
    <t>доля</t>
  </si>
  <si>
    <r>
      <rPr>
        <b/>
        <sz val="12"/>
        <rFont val="Times New Roman"/>
        <family val="1"/>
        <charset val="204"/>
      </rPr>
      <t xml:space="preserve">Недостаточный </t>
    </r>
    <r>
      <rPr>
        <sz val="12"/>
        <rFont val="Times New Roman"/>
        <family val="1"/>
        <charset val="204"/>
      </rPr>
      <t>(менее 40%)</t>
    </r>
  </si>
  <si>
    <r>
      <rPr>
        <b/>
        <sz val="12"/>
        <rFont val="Times New Roman"/>
        <family val="1"/>
        <charset val="204"/>
      </rPr>
      <t xml:space="preserve">Низкий </t>
    </r>
    <r>
      <rPr>
        <sz val="12"/>
        <rFont val="Times New Roman"/>
        <family val="1"/>
        <charset val="204"/>
      </rPr>
      <t>(от 40% до 50%)</t>
    </r>
  </si>
  <si>
    <r>
      <rPr>
        <b/>
        <sz val="12"/>
        <rFont val="Times New Roman"/>
        <family val="1"/>
        <charset val="204"/>
      </rPr>
      <t>Средний</t>
    </r>
    <r>
      <rPr>
        <sz val="12"/>
        <rFont val="Times New Roman"/>
        <family val="1"/>
        <charset val="204"/>
      </rPr>
      <t xml:space="preserve"> (от 50% до 60%)</t>
    </r>
  </si>
  <si>
    <r>
      <rPr>
        <b/>
        <sz val="12"/>
        <rFont val="Times New Roman"/>
        <family val="1"/>
        <charset val="204"/>
      </rPr>
      <t>Высокий</t>
    </r>
    <r>
      <rPr>
        <sz val="12"/>
        <rFont val="Times New Roman"/>
        <family val="1"/>
        <charset val="204"/>
      </rPr>
      <t xml:space="preserve"> (от 60% до 70%)</t>
    </r>
  </si>
  <si>
    <r>
      <rPr>
        <b/>
        <sz val="12"/>
        <rFont val="Times New Roman"/>
        <family val="1"/>
        <charset val="204"/>
      </rPr>
      <t>Высший</t>
    </r>
    <r>
      <rPr>
        <sz val="12"/>
        <rFont val="Times New Roman"/>
        <family val="1"/>
        <charset val="204"/>
      </rPr>
      <t xml:space="preserve"> (от 70%)</t>
    </r>
  </si>
  <si>
    <t>Недостаточный</t>
  </si>
  <si>
    <t>Низкий</t>
  </si>
  <si>
    <t>Средний</t>
  </si>
  <si>
    <t>Высокий</t>
  </si>
  <si>
    <t>Высший</t>
  </si>
  <si>
    <t>Художественный текст</t>
  </si>
  <si>
    <t>Информационный текст</t>
  </si>
  <si>
    <t>Ученик</t>
  </si>
  <si>
    <t>Среднее за работу</t>
  </si>
  <si>
    <t>Среднее за худ.текст</t>
  </si>
  <si>
    <t>Среднее за инф.текст</t>
  </si>
  <si>
    <t>Диаграмма_1_Результаты</t>
  </si>
  <si>
    <t>Диаграмма_2_Результаты</t>
  </si>
  <si>
    <t>Средний процент от максимального количества баллов за художественный текст</t>
  </si>
  <si>
    <t>Средний процент от максимального количества баллов за информационный текст</t>
  </si>
  <si>
    <t>Шкала</t>
  </si>
  <si>
    <t>% за худ.текст</t>
  </si>
  <si>
    <t>% за инф.текст</t>
  </si>
  <si>
    <t>Результаты выполнения комплексной работы (3 класс, 2013/2014 учебный год)</t>
  </si>
  <si>
    <t>Номер задания</t>
  </si>
  <si>
    <t>Задания выполнены полностью</t>
  </si>
  <si>
    <t>Нахождение информации, заданной в явном виде</t>
  </si>
  <si>
    <t>Формулирование выводов</t>
  </si>
  <si>
    <t>Интерпритация и обобщенеие информации</t>
  </si>
  <si>
    <t>Анализ и оценка содержания, языковых особенностей и структуры текста</t>
  </si>
  <si>
    <t>3, 6, 7</t>
  </si>
  <si>
    <t>1, 3, 6, 10</t>
  </si>
  <si>
    <t>2, 5, 8, 9, 10</t>
  </si>
  <si>
    <t>2, 4, 7, 8, 12</t>
  </si>
  <si>
    <t>5, 9</t>
  </si>
  <si>
    <t>1, 12, 14</t>
  </si>
  <si>
    <t>Задания выполнены частично</t>
  </si>
  <si>
    <t>Задания выполнены неверно</t>
  </si>
  <si>
    <t>Не приступали к выполнению</t>
  </si>
  <si>
    <t>4, 11, 13</t>
  </si>
  <si>
    <t>Диаграмма_3_Анализ_умения</t>
  </si>
  <si>
    <t>Результаты выполнения комплексной  работы (распределение по проверяемым читательским умениям)</t>
  </si>
  <si>
    <t>2 балла</t>
  </si>
  <si>
    <t>1 балл</t>
  </si>
  <si>
    <t>Справились с заданием (набрали 1 или 2 балла)</t>
  </si>
  <si>
    <t>НОМЕР ВОПРОСА</t>
  </si>
  <si>
    <t>После школы</t>
  </si>
  <si>
    <t>2.а</t>
  </si>
  <si>
    <t>2.б</t>
  </si>
  <si>
    <t>2.г</t>
  </si>
  <si>
    <t>2.д</t>
  </si>
  <si>
    <t>2.в</t>
  </si>
  <si>
    <t>3.а</t>
  </si>
  <si>
    <t>3.б</t>
  </si>
  <si>
    <t>3.в</t>
  </si>
  <si>
    <t>3.е</t>
  </si>
  <si>
    <t>3.г</t>
  </si>
  <si>
    <t>3.д</t>
  </si>
  <si>
    <t>4.а</t>
  </si>
  <si>
    <t>4.б</t>
  </si>
  <si>
    <t>4.в</t>
  </si>
  <si>
    <t>4.г</t>
  </si>
  <si>
    <t>Домашнее задание</t>
  </si>
  <si>
    <t>8.а</t>
  </si>
  <si>
    <t>8.б</t>
  </si>
  <si>
    <t>8.в</t>
  </si>
  <si>
    <t>Компьютер</t>
  </si>
  <si>
    <t>9.а</t>
  </si>
  <si>
    <t>9.б</t>
  </si>
  <si>
    <t>9.в</t>
  </si>
  <si>
    <t>9.г</t>
  </si>
  <si>
    <t>9.д</t>
  </si>
  <si>
    <t>Использование библиотеки</t>
  </si>
  <si>
    <t>12.а</t>
  </si>
  <si>
    <t>12.б</t>
  </si>
  <si>
    <t>12.в</t>
  </si>
  <si>
    <t>12.г</t>
  </si>
  <si>
    <t>12.д</t>
  </si>
  <si>
    <t>Твое отношение к чтению</t>
  </si>
  <si>
    <t>Еще немного о тебе</t>
  </si>
  <si>
    <t>(7)</t>
  </si>
  <si>
    <t>(8)</t>
  </si>
  <si>
    <t>Анкета учащегося</t>
  </si>
  <si>
    <t>Анкета родителей</t>
  </si>
  <si>
    <t>Заполняли анкеты:</t>
  </si>
  <si>
    <t>АНКЕТА ДЛЯ УЧАЩЕГОСЯ</t>
  </si>
  <si>
    <t>Анкета  для учащегося</t>
  </si>
  <si>
    <t>АНКЕТА ДЛЯ РОДИТЕЛЕЙ</t>
  </si>
  <si>
    <t>1.а</t>
  </si>
  <si>
    <t>1.б</t>
  </si>
  <si>
    <t>1.в</t>
  </si>
  <si>
    <t>1.г</t>
  </si>
  <si>
    <t>1.д</t>
  </si>
  <si>
    <t>2.е</t>
  </si>
  <si>
    <t>3.ж</t>
  </si>
  <si>
    <t>3.з</t>
  </si>
  <si>
    <t>7.а</t>
  </si>
  <si>
    <t>7.б</t>
  </si>
  <si>
    <t>7.в</t>
  </si>
  <si>
    <t>8.г</t>
  </si>
  <si>
    <t>8.д</t>
  </si>
  <si>
    <t>11.а</t>
  </si>
  <si>
    <t>11.б</t>
  </si>
  <si>
    <t>11.в</t>
  </si>
  <si>
    <t>11.г</t>
  </si>
  <si>
    <t>11.д</t>
  </si>
  <si>
    <t>12.е</t>
  </si>
  <si>
    <t>12.ж</t>
  </si>
  <si>
    <t>14.а</t>
  </si>
  <si>
    <t>14.б</t>
  </si>
  <si>
    <t>14.в</t>
  </si>
  <si>
    <t>14.г</t>
  </si>
  <si>
    <t>14.д</t>
  </si>
  <si>
    <t>14.е</t>
  </si>
  <si>
    <t>14.ж</t>
  </si>
  <si>
    <t>9, 14</t>
  </si>
  <si>
    <t>1, 2, 3, 6, 7, 8, 10, 11, 12</t>
  </si>
  <si>
    <t>4, 5, 13</t>
  </si>
  <si>
    <t>Мать</t>
  </si>
  <si>
    <t>Отец</t>
  </si>
  <si>
    <t>Другой</t>
  </si>
  <si>
    <t>Анкета для родителей</t>
  </si>
  <si>
    <t>2.ж</t>
  </si>
  <si>
    <t>2.з</t>
  </si>
  <si>
    <t>2.и</t>
  </si>
  <si>
    <t>2.к</t>
  </si>
  <si>
    <t>2.л</t>
  </si>
  <si>
    <t>1, 3</t>
  </si>
  <si>
    <t>До обучения в школе</t>
  </si>
  <si>
    <t>6.а</t>
  </si>
  <si>
    <t>6.б</t>
  </si>
  <si>
    <t>6.в</t>
  </si>
  <si>
    <t>6.г</t>
  </si>
  <si>
    <t>6.д</t>
  </si>
  <si>
    <t>Начало обучения в школе</t>
  </si>
  <si>
    <t>7.г</t>
  </si>
  <si>
    <t>7.д</t>
  </si>
  <si>
    <t>7.е</t>
  </si>
  <si>
    <t>Занятия с ребенком</t>
  </si>
  <si>
    <t>Школа</t>
  </si>
  <si>
    <t>5, 6, 7, 9, 10, 11</t>
  </si>
  <si>
    <t>Ваше чтение</t>
  </si>
  <si>
    <t>14 (мать)</t>
  </si>
  <si>
    <t>14 (отец)</t>
  </si>
  <si>
    <t>8, 12, 13, 15</t>
  </si>
  <si>
    <t>Дополнительная информация</t>
  </si>
  <si>
    <t>АНКЕТА ДЛЯ УЧИТЕЛЯ</t>
  </si>
  <si>
    <t>Запишите время в часах</t>
  </si>
  <si>
    <t>Выберите ответ из раскрывающегося списка</t>
  </si>
  <si>
    <t>а) Учебники</t>
  </si>
  <si>
    <t>в) Тетради на печатной основе</t>
  </si>
  <si>
    <t>г) Газеты или журналы для детей</t>
  </si>
  <si>
    <t>д) Компьютерные программы для обучения чтению</t>
  </si>
  <si>
    <t>е) Материалы из Интернета</t>
  </si>
  <si>
    <t>з) Материалы по другим предметам</t>
  </si>
  <si>
    <t>и) Материалы, подготовленные и написанные учащимися</t>
  </si>
  <si>
    <t>а) Обобщаете материал, который учащиеся должны были усвоить на уроке</t>
  </si>
  <si>
    <t>б) Связываете содержание уроков с повседневной жизнью учащихся</t>
  </si>
  <si>
    <t>в) Используете метод формулирования вопросов с целью развития умений объяснять и устанавливать причинно-следственные связи</t>
  </si>
  <si>
    <t>г) Мотивируете учащихся улучшать их учебную деятельность и повышать успеваемость</t>
  </si>
  <si>
    <t>д) Хвалите учащихся за их старания</t>
  </si>
  <si>
    <t>е) Приносите на урок интересные материалы</t>
  </si>
  <si>
    <t>лет</t>
  </si>
  <si>
    <t>Округлите, пожалуйста, до полного числа лет</t>
  </si>
  <si>
    <t>1. Сколько часов отводится учебным планом на уроки чтения?</t>
  </si>
  <si>
    <t>Анкета для учителя</t>
  </si>
  <si>
    <t>Каждый день</t>
  </si>
  <si>
    <t>3-4 раза в неделю</t>
  </si>
  <si>
    <t>Реже, чем 3 раза в неделю</t>
  </si>
  <si>
    <t>Каждый день или почти каждый день</t>
  </si>
  <si>
    <t>1-2 раза в неделю</t>
  </si>
  <si>
    <t>1-2 раза в месяц</t>
  </si>
  <si>
    <t>Никогда или почти никогда</t>
  </si>
  <si>
    <t>На каждом или почти на каждом уроке</t>
  </si>
  <si>
    <t>Почти на половине уроков</t>
  </si>
  <si>
    <t>Вопрос 2</t>
  </si>
  <si>
    <t>а) Письменно ответить на вопросы, проверяющие понимание прочитанного текста</t>
  </si>
  <si>
    <t>б) Написать что-нибудь о том, что они прочитали</t>
  </si>
  <si>
    <t>в) Устно отвечать на вопросы о прочитанном или кратко рассказывать о прочитанном</t>
  </si>
  <si>
    <t>г) Поговорить друг с другом о прочитанном</t>
  </si>
  <si>
    <t>д) Подготовить групповой проект о прочитанном (например, разыграть сценки или сделать рисунки)</t>
  </si>
  <si>
    <t>е) Выполнить самостоятельную или контрольную работу о прочитанном</t>
  </si>
  <si>
    <t>а) Выделить основные идеи в прочитанном тексте</t>
  </si>
  <si>
    <t>б) Объяснить или обосновать то, как они поняли текст</t>
  </si>
  <si>
    <t>в) Сравнить то, что они прочитали, со своим жизненным опытом</t>
  </si>
  <si>
    <t>г) Предсказать, что произойдет дальше в тексте, который они читают</t>
  </si>
  <si>
    <t>д) Сделать обобщение или сформулировать выводы на основе прочитанного</t>
  </si>
  <si>
    <t>е) Описать основные характеристики прочитанного текста (например, структуру текста или его стиль)</t>
  </si>
  <si>
    <t>Да</t>
  </si>
  <si>
    <t>Нет</t>
  </si>
  <si>
    <t>Если Вы ответили "Да"…</t>
  </si>
  <si>
    <t>а. Где находятся компьютеры, которыми может пользоваться Ваш класс?</t>
  </si>
  <si>
    <t>а) В классе есть один компьютер или более</t>
  </si>
  <si>
    <t>б) Имеется доступ к компьютерам в других помещениях школы</t>
  </si>
  <si>
    <t>в. Как часто учащиеся выполняют следующие задания с помощью компьютера?</t>
  </si>
  <si>
    <t>а) Пользуются компьютерами для нахождения информации в Интернете</t>
  </si>
  <si>
    <t>б) Пользуются электронной почтой, общаются в чате для обмена информацией с другими учащимися о том, что они изучают</t>
  </si>
  <si>
    <t>в) Читают рассказы или другие тексты на компьютере</t>
  </si>
  <si>
    <t>г) Используют учебные компьютерные программы для формирования различных умений или стратегий в чтении</t>
  </si>
  <si>
    <t>д) Пользуются компьютером для написания историй или других текстов</t>
  </si>
  <si>
    <t>а. Сколько примерно различных книг или журналов в Вашей классной библиотеке?</t>
  </si>
  <si>
    <t>различных книг</t>
  </si>
  <si>
    <t>различных журналов</t>
  </si>
  <si>
    <t>Запиши число</t>
  </si>
  <si>
    <t>б. Как часто учащиеся во время уроков могут пользоваться классной библиотекой или уголком для чтения?</t>
  </si>
  <si>
    <t>Запиши число (каждое название журнала учитывается только один раз)</t>
  </si>
  <si>
    <t>Я не задаю на дом что-либо почитать</t>
  </si>
  <si>
    <t>Менее, чем один раз в неделю</t>
  </si>
  <si>
    <t>а) Я ожидаю некоторое время и смотрю, изменяется ли его уровень чтения со временем</t>
  </si>
  <si>
    <t>б) Я трачу больше времени на индивидуальную работу по чтению с этим учеником</t>
  </si>
  <si>
    <t>г) Я задаю ученику домашнее задание, помогающее ему подтянуться</t>
  </si>
  <si>
    <t>д) Я прошу родителей помогать ученику по чтению</t>
  </si>
  <si>
    <t>Не менее 1 раза в неделю</t>
  </si>
  <si>
    <t>1-2 раза в год</t>
  </si>
  <si>
    <t>Никогда</t>
  </si>
  <si>
    <t>а) Задания с выбором ответа по прочитанному материалу</t>
  </si>
  <si>
    <t>б) Задания с короткими ответами по прочитанному материалу</t>
  </si>
  <si>
    <t>в) Письменные ответы (несколько предложений или один абзац) на задания по прочитанному материалу</t>
  </si>
  <si>
    <t>д) Устные ответы на вопросы</t>
  </si>
  <si>
    <t>е) Краткий пересказ прочитанного</t>
  </si>
  <si>
    <t>ж) Обсуждение с учащимися, что и как они читают</t>
  </si>
  <si>
    <t>а) Узнавать большинство букв алфавита</t>
  </si>
  <si>
    <t>б) Читать некоторые слова</t>
  </si>
  <si>
    <t>в) Читать предложения</t>
  </si>
  <si>
    <t>г) Писать буквы алфавита</t>
  </si>
  <si>
    <t>д) Писать некоторые слова</t>
  </si>
  <si>
    <t>2. Сколько примерно учащихся Вашего класса при поступлении в первый класс умели делать следующее?</t>
  </si>
  <si>
    <t>6. Как часто после того, как учащиеся что-либо прочитают, Вы просите их выполнить следующие задания?</t>
  </si>
  <si>
    <r>
      <t xml:space="preserve">7. Как часто для </t>
    </r>
    <r>
      <rPr>
        <b/>
        <u/>
        <sz val="11"/>
        <color theme="1"/>
        <rFont val="Times New Roman"/>
        <family val="1"/>
        <charset val="204"/>
      </rPr>
      <t>совершенствования навыков понимания текста</t>
    </r>
    <r>
      <rPr>
        <b/>
        <sz val="11"/>
        <color theme="1"/>
        <rFont val="Times New Roman"/>
        <family val="1"/>
        <charset val="204"/>
      </rPr>
      <t xml:space="preserve"> Вы просите учащихся выполнить следующие задания?</t>
    </r>
  </si>
  <si>
    <t>8. Имеет ли Ваш класс доступ к компьютерам?</t>
  </si>
  <si>
    <t>10. Как часто Вы отводите или направляете своих учеников в другую библиотеку (не классную)?</t>
  </si>
  <si>
    <t>13. Как часто при оценке учебных достижений по чтению Вы используете следующие виды заданий?</t>
  </si>
  <si>
    <t>Вопрос 3</t>
  </si>
  <si>
    <t>Вопрос 4, 6, 7, 8в, 9б, 10</t>
  </si>
  <si>
    <t>Вопрос 5</t>
  </si>
  <si>
    <t>Вопрос 8, 8а, 8б, 9, 12</t>
  </si>
  <si>
    <t>Вопрос 11</t>
  </si>
  <si>
    <t>Вопрос 13</t>
  </si>
  <si>
    <t>Менее 25%</t>
  </si>
  <si>
    <t>25-50%</t>
  </si>
  <si>
    <t>51-75%</t>
  </si>
  <si>
    <t>Более 75%</t>
  </si>
  <si>
    <t>14. Как часто для учащихся Вашего класса и их родителей организуются следующие мероприятия?</t>
  </si>
  <si>
    <t>а) Родительские собрания</t>
  </si>
  <si>
    <t>в) Родители письменно оповещаются об успеваемости детей</t>
  </si>
  <si>
    <t>г) Мероприятия в школе, на которые приглашаются родители</t>
  </si>
  <si>
    <t>я</t>
  </si>
  <si>
    <t>Вопрос 14</t>
  </si>
  <si>
    <t>Раз в год</t>
  </si>
  <si>
    <t>2-3 раза в год</t>
  </si>
  <si>
    <t>4-6 раз в год</t>
  </si>
  <si>
    <t>7 раз в год и более</t>
  </si>
  <si>
    <t>15. Сколько вам лет?</t>
  </si>
  <si>
    <t>Вопрос 15</t>
  </si>
  <si>
    <t>Менее 25</t>
  </si>
  <si>
    <t>25-29</t>
  </si>
  <si>
    <t>30-39</t>
  </si>
  <si>
    <t>40-49</t>
  </si>
  <si>
    <t>50-59</t>
  </si>
  <si>
    <t>60 или более</t>
  </si>
  <si>
    <t>16. Ваш полный педагогический стаж к концу этого учебного года?</t>
  </si>
  <si>
    <t>17. Ваша категория?</t>
  </si>
  <si>
    <t>Вопрос 17</t>
  </si>
  <si>
    <t>Первая</t>
  </si>
  <si>
    <t>Вторая</t>
  </si>
  <si>
    <t>Соответствие занимаемой должности</t>
  </si>
  <si>
    <t xml:space="preserve">Молодой специалист </t>
  </si>
  <si>
    <t>Нет категории</t>
  </si>
  <si>
    <t>18. Какое законченное образование Вы имеете?</t>
  </si>
  <si>
    <t>Вопрос 18</t>
  </si>
  <si>
    <t>Неполное среднее</t>
  </si>
  <si>
    <t>Среднее общее</t>
  </si>
  <si>
    <t>Среднее специальное</t>
  </si>
  <si>
    <t>Высшее образование, 4 года (бакалавр)</t>
  </si>
  <si>
    <t>Высшее образование, 5-6 лет (специалист, магистр)</t>
  </si>
  <si>
    <t>Два высших образования, кандидат или доктор наук</t>
  </si>
  <si>
    <r>
      <t xml:space="preserve">19. Сколько часов в целом за последние два года Вы затратили на участие в семинарах или занятиях системы переподготовки учителей, которые были напрямую посвящены обучению чтению или проблемам чтения </t>
    </r>
    <r>
      <rPr>
        <sz val="11"/>
        <color theme="1"/>
        <rFont val="Times New Roman"/>
        <family val="1"/>
        <charset val="204"/>
      </rPr>
      <t>(например, теоретическим основам чтения, методам обучения чтению)</t>
    </r>
    <r>
      <rPr>
        <b/>
        <sz val="11"/>
        <color theme="1"/>
        <rFont val="Times New Roman"/>
        <family val="1"/>
        <charset val="204"/>
      </rPr>
      <t>?</t>
    </r>
  </si>
  <si>
    <t>Вопрос 19</t>
  </si>
  <si>
    <t>Нисколько</t>
  </si>
  <si>
    <t>Менее 6 часов</t>
  </si>
  <si>
    <t>6-15 часов</t>
  </si>
  <si>
    <t>20. Как часто Вы читаете следующую литературу для повышения своего профессионального уровня?</t>
  </si>
  <si>
    <t>а) Книги или профессиональные журналы по общим вопросам преподавания</t>
  </si>
  <si>
    <t>б) Книги или профессиональные журналы по вопросам обучения чтению</t>
  </si>
  <si>
    <t>в) Детские книги</t>
  </si>
  <si>
    <t>Вопрос 20</t>
  </si>
  <si>
    <t>1 раз в неделю и более</t>
  </si>
  <si>
    <t>21. Насколько Вы согласны со следующими высказываниями?</t>
  </si>
  <si>
    <t>а) Я доволен своей профессией учителя</t>
  </si>
  <si>
    <t>б) Мне нравится быть учителем в этой школе</t>
  </si>
  <si>
    <t>в) Я могу назвать других учителей в школе, довольных своей работой</t>
  </si>
  <si>
    <t>г) У меня было больше энтузиазма, когда я начал работать, нежели теперь</t>
  </si>
  <si>
    <t>д) Я приношу пользу как учитель</t>
  </si>
  <si>
    <t>Вопрос 21</t>
  </si>
  <si>
    <t>Полностью согласен</t>
  </si>
  <si>
    <t>Скорее согласен</t>
  </si>
  <si>
    <t>Скорее не согласен</t>
  </si>
  <si>
    <t>Полностью не согласен</t>
  </si>
  <si>
    <t>0306</t>
  </si>
  <si>
    <t>0307</t>
  </si>
  <si>
    <t>0308</t>
  </si>
  <si>
    <t>0309</t>
  </si>
  <si>
    <t>0310</t>
  </si>
  <si>
    <t>0311</t>
  </si>
  <si>
    <t>0312</t>
  </si>
  <si>
    <t>0313</t>
  </si>
  <si>
    <t>0314</t>
  </si>
  <si>
    <t>0315</t>
  </si>
  <si>
    <t>Назвать год отрытия, упомянутого в тексте</t>
  </si>
  <si>
    <t>Для квадрата</t>
  </si>
  <si>
    <t>% за всю работу</t>
  </si>
  <si>
    <t>№ ученика</t>
  </si>
  <si>
    <t>Выполнение работы (вариант)</t>
  </si>
  <si>
    <t>Фамилия, имя</t>
  </si>
  <si>
    <t>Успешность выполнения всей работы</t>
  </si>
  <si>
    <t>Уровень понимания текста (общий)</t>
  </si>
  <si>
    <t>Успешность выполнения части 1 (художественный текст)</t>
  </si>
  <si>
    <t>Успешность выполнения части 2 (информационный текст)</t>
  </si>
  <si>
    <t>Класс</t>
  </si>
  <si>
    <t>Выполнено верно</t>
  </si>
  <si>
    <t>Выполнено неверно</t>
  </si>
  <si>
    <t>Не приступал</t>
  </si>
  <si>
    <t>Часть 1. Информационный текст</t>
  </si>
  <si>
    <t>Понять скрытые намерения героя. Интерпритировать значение эпизода, чтобы понять чувства героя</t>
  </si>
  <si>
    <t>Задание выполнено полностью</t>
  </si>
  <si>
    <t>Задание выполненой частично (набран 1 балл из 2 возможных)</t>
  </si>
  <si>
    <t>Задание выполнено неверно</t>
  </si>
  <si>
    <t>К выполнению задания не приступал</t>
  </si>
  <si>
    <t>3. Как часто Вы занимаетесь обучением учащихся чтению, включая и обучение чтению в рамках других предметов?</t>
  </si>
  <si>
    <t>4. Как часто на уроках чтения и в процессе чтения в рамках других предметов Вы используете следующие пособия или материалы?</t>
  </si>
  <si>
    <t>б) Серии книг (для массового читателя, для читателей с разным уровнем подготовки)</t>
  </si>
  <si>
    <t>5. Как часто Вы делаете следующее в процессе преподавания, работы с тестируемым классом?</t>
  </si>
  <si>
    <t>б. Имеют компьютеры доступ в Интернет или к электронной почте?</t>
  </si>
  <si>
    <t>9. Есть ли в Вашем классе библиотека или уголок для чтения?</t>
  </si>
  <si>
    <t>11. Как часто Вы задаете на дом что-либо прочитать по различным предметам?</t>
  </si>
  <si>
    <t>12. Что вы обычно делаете, если ученик начинает отставать по чтению?</t>
  </si>
  <si>
    <t>в) Я организую регулярную работу по чтению других учащихся с учеником, имеющим трудности в чтении</t>
  </si>
  <si>
    <t>г) Наблюдение за чтением учащихся вслух</t>
  </si>
  <si>
    <t>б) Родителям отправляются письма, буклеты и т.д. с информацией о школе</t>
  </si>
  <si>
    <t>ж) Детские книги (например, художественная и научно-популярная литература)</t>
  </si>
  <si>
    <t>16-36 часов</t>
  </si>
  <si>
    <t>Более 36 часов</t>
  </si>
  <si>
    <t>DF</t>
  </si>
  <si>
    <t>07</t>
  </si>
  <si>
    <t>04</t>
  </si>
  <si>
    <t>11</t>
  </si>
  <si>
    <t>09</t>
  </si>
  <si>
    <t>10</t>
  </si>
  <si>
    <t>08</t>
  </si>
  <si>
    <t>5</t>
  </si>
  <si>
    <t>06</t>
  </si>
  <si>
    <t>05</t>
  </si>
  <si>
    <t>03</t>
  </si>
  <si>
    <t>02</t>
  </si>
  <si>
    <t>12</t>
  </si>
  <si>
    <t>01</t>
  </si>
  <si>
    <t>137480</t>
  </si>
  <si>
    <t>МБОУСОШ№80</t>
  </si>
  <si>
    <t>ДА</t>
  </si>
  <si>
    <t>25-30</t>
  </si>
</sst>
</file>

<file path=xl/styles.xml><?xml version="1.0" encoding="utf-8"?>
<styleSheet xmlns="http://schemas.openxmlformats.org/spreadsheetml/2006/main">
  <numFmts count="3">
    <numFmt numFmtId="164" formatCode="[$-FC19]dd\ mmmm\ yyyy\ \г\.;@"/>
    <numFmt numFmtId="165" formatCode="0.0%"/>
    <numFmt numFmtId="166" formatCode="0.0"/>
  </numFmts>
  <fonts count="45">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Cambria"/>
      <family val="1"/>
      <charset val="204"/>
      <scheme val="major"/>
    </font>
    <font>
      <b/>
      <sz val="11"/>
      <name val="Cambria"/>
      <family val="1"/>
      <charset val="204"/>
      <scheme val="major"/>
    </font>
    <font>
      <b/>
      <sz val="11"/>
      <name val="Arial"/>
      <family val="2"/>
    </font>
    <font>
      <sz val="2"/>
      <name val="Cambria"/>
      <family val="1"/>
      <charset val="204"/>
      <scheme val="major"/>
    </font>
    <font>
      <b/>
      <sz val="10"/>
      <name val="Cambria"/>
      <family val="1"/>
      <charset val="204"/>
      <scheme val="major"/>
    </font>
    <font>
      <sz val="10"/>
      <name val="Cambria"/>
      <family val="1"/>
      <charset val="204"/>
    </font>
    <font>
      <b/>
      <sz val="10"/>
      <name val="Arial"/>
      <family val="2"/>
    </font>
    <font>
      <b/>
      <sz val="14"/>
      <name val="Cambria"/>
      <family val="1"/>
      <charset val="204"/>
      <scheme val="major"/>
    </font>
    <font>
      <b/>
      <sz val="12"/>
      <name val="Cambria"/>
      <family val="1"/>
      <charset val="204"/>
      <scheme val="major"/>
    </font>
    <font>
      <b/>
      <sz val="8"/>
      <name val="Cambria"/>
      <family val="1"/>
      <charset val="204"/>
      <scheme val="major"/>
    </font>
    <font>
      <sz val="8"/>
      <name val="Cambria"/>
      <family val="1"/>
      <charset val="204"/>
      <scheme val="major"/>
    </font>
    <font>
      <b/>
      <sz val="10"/>
      <name val="Arial Cyr"/>
      <charset val="204"/>
    </font>
    <font>
      <sz val="10"/>
      <name val="Arial Cyr"/>
      <family val="2"/>
      <charset val="204"/>
    </font>
    <font>
      <sz val="14"/>
      <name val="Cambria"/>
      <family val="1"/>
      <charset val="204"/>
      <scheme val="major"/>
    </font>
    <font>
      <b/>
      <u/>
      <sz val="10"/>
      <name val="Cambria"/>
      <family val="1"/>
      <charset val="204"/>
    </font>
    <font>
      <b/>
      <sz val="10"/>
      <name val="Cambria"/>
      <family val="1"/>
      <charset val="204"/>
    </font>
    <font>
      <b/>
      <sz val="10"/>
      <color rgb="FFFF0000"/>
      <name val="Cambria"/>
      <family val="1"/>
      <charset val="204"/>
      <scheme val="major"/>
    </font>
    <font>
      <sz val="10"/>
      <color rgb="FFFF0000"/>
      <name val="Cambria"/>
      <family val="1"/>
      <charset val="204"/>
      <scheme val="major"/>
    </font>
    <font>
      <sz val="10"/>
      <color rgb="FFFF0000"/>
      <name val="Arial Cyr"/>
      <charset val="204"/>
    </font>
    <font>
      <b/>
      <sz val="10"/>
      <color rgb="FFFF0000"/>
      <name val="Arial Cyr"/>
      <charset val="204"/>
    </font>
    <font>
      <b/>
      <sz val="8"/>
      <color indexed="81"/>
      <name val="Tahoma"/>
      <family val="2"/>
      <charset val="204"/>
    </font>
    <font>
      <sz val="8"/>
      <color indexed="81"/>
      <name val="Tahoma"/>
      <family val="2"/>
      <charset val="204"/>
    </font>
    <font>
      <sz val="9"/>
      <color indexed="81"/>
      <name val="Tahoma"/>
      <family val="2"/>
      <charset val="204"/>
    </font>
    <font>
      <b/>
      <sz val="9"/>
      <color indexed="81"/>
      <name val="Tahoma"/>
      <family val="2"/>
      <charset val="204"/>
    </font>
    <font>
      <b/>
      <u/>
      <sz val="10"/>
      <name val="Cambria"/>
      <family val="1"/>
      <charset val="204"/>
      <scheme val="major"/>
    </font>
    <font>
      <b/>
      <sz val="12"/>
      <name val="Times New Roman"/>
      <family val="1"/>
      <charset val="204"/>
    </font>
    <font>
      <sz val="12"/>
      <name val="Times New Roman"/>
      <family val="1"/>
      <charset val="204"/>
    </font>
    <font>
      <b/>
      <sz val="12"/>
      <color theme="1"/>
      <name val="Times New Roman"/>
      <family val="1"/>
      <charset val="204"/>
    </font>
    <font>
      <b/>
      <i/>
      <sz val="14"/>
      <color theme="1"/>
      <name val="Times New Roman"/>
      <family val="1"/>
      <charset val="204"/>
    </font>
    <font>
      <sz val="10"/>
      <name val="Times New Roman"/>
      <family val="1"/>
      <charset val="204"/>
    </font>
    <font>
      <b/>
      <i/>
      <sz val="12"/>
      <color theme="1"/>
      <name val="Times New Roman"/>
      <family val="1"/>
      <charset val="204"/>
    </font>
    <font>
      <b/>
      <i/>
      <sz val="11"/>
      <color theme="1"/>
      <name val="Times New Roman"/>
      <family val="1"/>
      <charset val="204"/>
    </font>
    <font>
      <sz val="10"/>
      <color rgb="FFFF0000"/>
      <name val="Times New Roman"/>
      <family val="1"/>
      <charset val="204"/>
    </font>
    <font>
      <b/>
      <sz val="11"/>
      <color theme="1"/>
      <name val="Times New Roman"/>
      <family val="1"/>
      <charset val="204"/>
    </font>
    <font>
      <sz val="11"/>
      <color theme="1"/>
      <name val="Times New Roman"/>
      <family val="1"/>
      <charset val="204"/>
    </font>
    <font>
      <i/>
      <sz val="10"/>
      <color theme="1"/>
      <name val="Times New Roman"/>
      <family val="1"/>
      <charset val="204"/>
    </font>
    <font>
      <b/>
      <u/>
      <sz val="11"/>
      <color theme="1"/>
      <name val="Times New Roman"/>
      <family val="1"/>
      <charset val="204"/>
    </font>
    <font>
      <i/>
      <sz val="9"/>
      <color theme="1"/>
      <name val="Times New Roman"/>
      <family val="1"/>
      <charset val="204"/>
    </font>
    <font>
      <b/>
      <i/>
      <sz val="12"/>
      <name val="Times New Roman"/>
      <family val="1"/>
      <charset val="204"/>
    </font>
    <font>
      <b/>
      <sz val="9"/>
      <color indexed="81"/>
      <name val="Tahoma"/>
      <charset val="1"/>
    </font>
    <font>
      <sz val="9"/>
      <color indexed="81"/>
      <name val="Tahoma"/>
      <charset val="1"/>
    </font>
  </fonts>
  <fills count="15">
    <fill>
      <patternFill patternType="none"/>
    </fill>
    <fill>
      <patternFill patternType="gray125"/>
    </fill>
    <fill>
      <patternFill patternType="solid">
        <fgColor theme="5"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9" fontId="2" fillId="0" borderId="0" applyFont="0" applyFill="0" applyBorder="0" applyAlignment="0" applyProtection="0"/>
    <xf numFmtId="0" fontId="16" fillId="0" borderId="0"/>
    <xf numFmtId="9" fontId="3" fillId="0" borderId="0" applyFont="0" applyFill="0" applyBorder="0" applyAlignment="0" applyProtection="0"/>
    <xf numFmtId="0" fontId="1" fillId="0" borderId="0"/>
  </cellStyleXfs>
  <cellXfs count="421">
    <xf numFmtId="0" fontId="0" fillId="0" borderId="0" xfId="0"/>
    <xf numFmtId="0" fontId="0" fillId="0" borderId="0" xfId="0" applyBorder="1" applyProtection="1">
      <protection hidden="1"/>
    </xf>
    <xf numFmtId="0" fontId="4" fillId="0" borderId="0" xfId="0" applyFont="1" applyBorder="1" applyProtection="1">
      <protection hidden="1"/>
    </xf>
    <xf numFmtId="0" fontId="4" fillId="0" borderId="0" xfId="0" applyFont="1" applyBorder="1" applyAlignment="1" applyProtection="1">
      <alignment horizontal="center" vertical="center"/>
      <protection hidden="1"/>
    </xf>
    <xf numFmtId="0" fontId="5" fillId="0" borderId="0" xfId="0" applyFont="1" applyFill="1" applyBorder="1" applyAlignment="1" applyProtection="1">
      <alignment horizontal="right" vertical="center" wrapText="1"/>
    </xf>
    <xf numFmtId="49" fontId="5" fillId="0" borderId="1"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right" wrapText="1"/>
      <protection hidden="1"/>
    </xf>
    <xf numFmtId="0" fontId="0" fillId="0" borderId="0" xfId="0" applyProtection="1">
      <protection hidden="1"/>
    </xf>
    <xf numFmtId="0" fontId="4" fillId="0" borderId="0" xfId="0" applyFont="1" applyProtection="1">
      <protection hidden="1"/>
    </xf>
    <xf numFmtId="0" fontId="7" fillId="0" borderId="0" xfId="0" applyFont="1" applyFill="1" applyBorder="1" applyAlignment="1" applyProtection="1">
      <alignment horizontal="center" vertical="center"/>
      <protection hidden="1"/>
    </xf>
    <xf numFmtId="0" fontId="4" fillId="0" borderId="0" xfId="0" applyFont="1" applyFill="1" applyBorder="1" applyAlignment="1" applyProtection="1">
      <protection hidden="1"/>
    </xf>
    <xf numFmtId="0" fontId="0" fillId="0" borderId="0" xfId="0" applyFill="1" applyBorder="1" applyAlignment="1" applyProtection="1">
      <protection hidden="1"/>
    </xf>
    <xf numFmtId="0" fontId="0" fillId="0" borderId="0" xfId="0" applyAlignment="1" applyProtection="1">
      <alignment wrapText="1"/>
      <protection hidden="1"/>
    </xf>
    <xf numFmtId="0" fontId="0" fillId="0" borderId="0" xfId="0" applyBorder="1" applyAlignment="1" applyProtection="1">
      <alignment horizontal="left" wrapText="1"/>
      <protection locked="0"/>
    </xf>
    <xf numFmtId="0" fontId="0" fillId="0" borderId="0" xfId="0" applyBorder="1" applyAlignment="1">
      <alignment horizontal="left" wrapText="1"/>
    </xf>
    <xf numFmtId="0" fontId="8"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wrapText="1"/>
      <protection hidden="1"/>
    </xf>
    <xf numFmtId="0" fontId="10" fillId="0" borderId="0" xfId="0" applyFont="1" applyFill="1" applyBorder="1" applyAlignment="1" applyProtection="1">
      <alignment horizontal="left" wrapText="1"/>
      <protection hidden="1"/>
    </xf>
    <xf numFmtId="0" fontId="11" fillId="0" borderId="0" xfId="0" applyFont="1" applyBorder="1" applyProtection="1">
      <protection hidden="1"/>
    </xf>
    <xf numFmtId="0" fontId="11" fillId="0" borderId="0" xfId="0" applyFont="1" applyBorder="1" applyAlignment="1" applyProtection="1">
      <alignment horizontal="center" vertical="center"/>
      <protection hidden="1"/>
    </xf>
    <xf numFmtId="0" fontId="8"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protection locked="0" hidden="1"/>
    </xf>
    <xf numFmtId="0" fontId="0" fillId="0" borderId="0" xfId="0" applyBorder="1" applyAlignment="1"/>
    <xf numFmtId="49" fontId="0" fillId="0" borderId="0" xfId="0" applyNumberFormat="1" applyProtection="1">
      <protection hidden="1"/>
    </xf>
    <xf numFmtId="49" fontId="12" fillId="0" borderId="6" xfId="0" applyNumberFormat="1" applyFont="1" applyFill="1" applyBorder="1" applyAlignment="1" applyProtection="1">
      <alignment horizontal="center"/>
      <protection hidden="1"/>
    </xf>
    <xf numFmtId="49" fontId="12" fillId="0" borderId="0" xfId="0" applyNumberFormat="1" applyFont="1" applyFill="1" applyBorder="1" applyAlignment="1" applyProtection="1">
      <alignment horizontal="center" vertical="center"/>
      <protection hidden="1"/>
    </xf>
    <xf numFmtId="49" fontId="12" fillId="0" borderId="7" xfId="0" applyNumberFormat="1" applyFont="1" applyFill="1" applyBorder="1" applyAlignment="1" applyProtection="1">
      <alignment horizontal="center"/>
      <protection hidden="1"/>
    </xf>
    <xf numFmtId="49" fontId="12" fillId="0" borderId="8" xfId="0" applyNumberFormat="1" applyFont="1" applyFill="1" applyBorder="1" applyAlignment="1" applyProtection="1">
      <alignment horizontal="center"/>
      <protection hidden="1"/>
    </xf>
    <xf numFmtId="49" fontId="12" fillId="0" borderId="9" xfId="0" applyNumberFormat="1" applyFont="1" applyFill="1" applyBorder="1" applyAlignment="1" applyProtection="1">
      <alignment horizontal="center"/>
      <protection locked="0" hidden="1"/>
    </xf>
    <xf numFmtId="0" fontId="4" fillId="0" borderId="13" xfId="0" applyFont="1" applyBorder="1" applyAlignment="1" applyProtection="1">
      <alignment horizontal="center"/>
      <protection hidden="1"/>
    </xf>
    <xf numFmtId="0" fontId="4" fillId="0" borderId="14" xfId="0" applyFont="1" applyBorder="1" applyAlignment="1" applyProtection="1">
      <alignment horizontal="center" vertical="center"/>
      <protection locked="0" hidden="1"/>
    </xf>
    <xf numFmtId="0" fontId="4" fillId="0" borderId="14" xfId="0" applyNumberFormat="1" applyFont="1" applyBorder="1" applyProtection="1">
      <protection locked="0"/>
    </xf>
    <xf numFmtId="0" fontId="4" fillId="0" borderId="14" xfId="0" applyNumberFormat="1" applyFont="1" applyBorder="1" applyAlignment="1" applyProtection="1">
      <alignment horizontal="center"/>
      <protection hidden="1"/>
    </xf>
    <xf numFmtId="0" fontId="4" fillId="0" borderId="14" xfId="0" applyNumberFormat="1" applyFont="1" applyBorder="1" applyAlignment="1" applyProtection="1">
      <alignment horizontal="center"/>
      <protection locked="0"/>
    </xf>
    <xf numFmtId="49" fontId="4" fillId="0" borderId="14" xfId="0" applyNumberFormat="1" applyFont="1" applyBorder="1" applyAlignment="1" applyProtection="1">
      <alignment horizontal="center"/>
      <protection locked="0"/>
    </xf>
    <xf numFmtId="49" fontId="4" fillId="0" borderId="14" xfId="0" applyNumberFormat="1" applyFont="1" applyFill="1" applyBorder="1" applyAlignment="1" applyProtection="1">
      <alignment horizontal="center"/>
      <protection locked="0"/>
    </xf>
    <xf numFmtId="0" fontId="4" fillId="0" borderId="15" xfId="0" applyFont="1" applyBorder="1" applyAlignment="1" applyProtection="1">
      <alignment horizontal="center"/>
      <protection locked="0"/>
    </xf>
    <xf numFmtId="0" fontId="0" fillId="0" borderId="0" xfId="0" applyProtection="1">
      <protection locked="0" hidden="1"/>
    </xf>
    <xf numFmtId="0" fontId="4" fillId="0" borderId="16" xfId="0" applyFont="1" applyBorder="1" applyAlignment="1" applyProtection="1">
      <alignment horizontal="center"/>
      <protection hidden="1"/>
    </xf>
    <xf numFmtId="0" fontId="4" fillId="0" borderId="0" xfId="0" applyFont="1" applyBorder="1" applyAlignment="1" applyProtection="1">
      <alignment horizontal="center" vertical="center"/>
      <protection locked="0" hidden="1"/>
    </xf>
    <xf numFmtId="0" fontId="4" fillId="0" borderId="0" xfId="0" applyNumberFormat="1" applyFont="1" applyBorder="1" applyProtection="1">
      <protection locked="0"/>
    </xf>
    <xf numFmtId="0" fontId="4" fillId="0" borderId="0" xfId="0" applyNumberFormat="1" applyFont="1" applyBorder="1" applyAlignment="1" applyProtection="1">
      <alignment horizontal="center"/>
      <protection hidden="1"/>
    </xf>
    <xf numFmtId="0" fontId="4" fillId="0" borderId="0" xfId="0" applyNumberFormat="1" applyFont="1" applyBorder="1" applyAlignment="1" applyProtection="1">
      <alignment horizontal="center"/>
      <protection locked="0"/>
    </xf>
    <xf numFmtId="49" fontId="4" fillId="0" borderId="0" xfId="0" applyNumberFormat="1" applyFont="1" applyBorder="1" applyAlignment="1" applyProtection="1">
      <alignment horizontal="center"/>
      <protection locked="0"/>
    </xf>
    <xf numFmtId="49" fontId="4" fillId="0" borderId="0" xfId="0" applyNumberFormat="1" applyFont="1" applyFill="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hidden="1"/>
    </xf>
    <xf numFmtId="0" fontId="4" fillId="0" borderId="6" xfId="0" applyFont="1" applyBorder="1" applyAlignment="1" applyProtection="1">
      <alignment horizontal="center" vertical="center"/>
      <protection locked="0" hidden="1"/>
    </xf>
    <xf numFmtId="0" fontId="4" fillId="0" borderId="6" xfId="0" applyNumberFormat="1" applyFont="1" applyBorder="1" applyProtection="1">
      <protection locked="0"/>
    </xf>
    <xf numFmtId="0" fontId="4" fillId="0" borderId="6" xfId="0" applyNumberFormat="1" applyFont="1" applyBorder="1" applyAlignment="1" applyProtection="1">
      <alignment horizontal="center"/>
      <protection hidden="1"/>
    </xf>
    <xf numFmtId="0" fontId="4" fillId="0" borderId="6" xfId="0" applyNumberFormat="1" applyFont="1" applyBorder="1" applyAlignment="1" applyProtection="1">
      <alignment horizontal="center"/>
      <protection locked="0"/>
    </xf>
    <xf numFmtId="49" fontId="4" fillId="0" borderId="6" xfId="0" applyNumberFormat="1" applyFont="1" applyBorder="1" applyAlignment="1" applyProtection="1">
      <alignment horizontal="center"/>
      <protection locked="0"/>
    </xf>
    <xf numFmtId="49" fontId="4" fillId="0" borderId="6" xfId="0" applyNumberFormat="1" applyFont="1" applyFill="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12" xfId="0" applyFont="1" applyBorder="1" applyAlignment="1" applyProtection="1">
      <alignment horizontal="center"/>
      <protection hidden="1"/>
    </xf>
    <xf numFmtId="0" fontId="4" fillId="0" borderId="12" xfId="0" applyFont="1" applyBorder="1" applyAlignment="1" applyProtection="1">
      <alignment horizontal="center" vertical="center"/>
      <protection locked="0" hidden="1"/>
    </xf>
    <xf numFmtId="0" fontId="4" fillId="0" borderId="12" xfId="0" applyNumberFormat="1" applyFont="1" applyBorder="1" applyAlignment="1" applyProtection="1">
      <alignment horizontal="center"/>
      <protection hidden="1"/>
    </xf>
    <xf numFmtId="0" fontId="4" fillId="0" borderId="12" xfId="0" applyFont="1" applyBorder="1" applyAlignment="1" applyProtection="1">
      <alignment horizontal="center"/>
      <protection locked="0"/>
    </xf>
    <xf numFmtId="0" fontId="4" fillId="0" borderId="9" xfId="0" applyFont="1" applyBorder="1" applyAlignment="1" applyProtection="1">
      <alignment horizontal="center"/>
      <protection hidden="1"/>
    </xf>
    <xf numFmtId="0" fontId="4" fillId="0" borderId="9" xfId="0" applyFont="1" applyBorder="1" applyAlignment="1" applyProtection="1">
      <alignment horizontal="center" vertical="center"/>
      <protection locked="0" hidden="1"/>
    </xf>
    <xf numFmtId="0" fontId="4" fillId="0" borderId="9" xfId="0" applyNumberFormat="1" applyFont="1" applyBorder="1" applyProtection="1">
      <protection locked="0"/>
    </xf>
    <xf numFmtId="0" fontId="4" fillId="0" borderId="9" xfId="0" applyNumberFormat="1" applyFont="1" applyBorder="1" applyAlignment="1" applyProtection="1">
      <alignment horizontal="center"/>
      <protection hidden="1"/>
    </xf>
    <xf numFmtId="0" fontId="4" fillId="0" borderId="9" xfId="0" applyNumberFormat="1" applyFont="1" applyBorder="1" applyAlignment="1" applyProtection="1">
      <alignment horizontal="center"/>
      <protection locked="0"/>
    </xf>
    <xf numFmtId="49" fontId="4" fillId="0" borderId="9" xfId="0" applyNumberFormat="1" applyFont="1" applyBorder="1" applyAlignment="1" applyProtection="1">
      <alignment horizontal="center"/>
      <protection locked="0"/>
    </xf>
    <xf numFmtId="49" fontId="4" fillId="3" borderId="9" xfId="0" applyNumberFormat="1" applyFont="1" applyFill="1" applyBorder="1" applyAlignment="1" applyProtection="1">
      <alignment horizontal="center"/>
      <protection locked="0"/>
    </xf>
    <xf numFmtId="0" fontId="4" fillId="0" borderId="9" xfId="0" applyNumberFormat="1" applyFont="1" applyBorder="1" applyAlignment="1" applyProtection="1">
      <alignment horizontal="center" vertical="center"/>
      <protection locked="0"/>
    </xf>
    <xf numFmtId="0" fontId="4" fillId="0" borderId="0" xfId="0"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4" fillId="3" borderId="0" xfId="0" applyFont="1" applyFill="1" applyProtection="1">
      <protection hidden="1"/>
    </xf>
    <xf numFmtId="0" fontId="0" fillId="3" borderId="0" xfId="0" applyFill="1" applyProtection="1">
      <protection hidden="1"/>
    </xf>
    <xf numFmtId="0" fontId="4" fillId="3" borderId="0" xfId="0" applyFont="1" applyFill="1" applyAlignment="1" applyProtection="1">
      <protection hidden="1"/>
    </xf>
    <xf numFmtId="0" fontId="13" fillId="3" borderId="0" xfId="0" applyFont="1" applyFill="1" applyBorder="1" applyAlignment="1" applyProtection="1">
      <alignment horizontal="center" vertical="center" wrapText="1"/>
      <protection hidden="1"/>
    </xf>
    <xf numFmtId="0" fontId="7" fillId="3" borderId="0" xfId="0" applyFont="1" applyFill="1" applyBorder="1" applyAlignment="1" applyProtection="1">
      <protection hidden="1"/>
    </xf>
    <xf numFmtId="0" fontId="4" fillId="3" borderId="0" xfId="0" applyFont="1" applyFill="1" applyBorder="1" applyAlignment="1" applyProtection="1">
      <protection hidden="1"/>
    </xf>
    <xf numFmtId="0" fontId="4" fillId="3" borderId="0" xfId="0" applyFont="1" applyFill="1" applyAlignment="1" applyProtection="1">
      <alignment wrapText="1"/>
      <protection hidden="1"/>
    </xf>
    <xf numFmtId="0" fontId="4" fillId="0" borderId="0" xfId="0" applyFont="1" applyFill="1" applyBorder="1" applyAlignment="1">
      <alignment wrapText="1"/>
    </xf>
    <xf numFmtId="0" fontId="4" fillId="3" borderId="0" xfId="0" applyFont="1" applyFill="1" applyBorder="1" applyAlignment="1" applyProtection="1">
      <alignment wrapText="1"/>
      <protection hidden="1"/>
    </xf>
    <xf numFmtId="0" fontId="0" fillId="3" borderId="0" xfId="0" applyFill="1" applyAlignment="1" applyProtection="1">
      <alignment wrapText="1"/>
      <protection hidden="1"/>
    </xf>
    <xf numFmtId="0" fontId="8" fillId="3" borderId="0" xfId="0" applyFont="1" applyFill="1" applyBorder="1" applyAlignment="1" applyProtection="1">
      <alignment horizontal="left" wrapText="1"/>
      <protection hidden="1"/>
    </xf>
    <xf numFmtId="0" fontId="8" fillId="3" borderId="0" xfId="0" applyFont="1" applyFill="1" applyBorder="1" applyAlignment="1" applyProtection="1">
      <alignment horizontal="right"/>
      <protection hidden="1"/>
    </xf>
    <xf numFmtId="0" fontId="12" fillId="3" borderId="21" xfId="0" applyFont="1" applyFill="1" applyBorder="1" applyAlignment="1" applyProtection="1">
      <alignment horizontal="center"/>
      <protection hidden="1"/>
    </xf>
    <xf numFmtId="0" fontId="4" fillId="0" borderId="0" xfId="0" applyFont="1" applyBorder="1" applyAlignment="1" applyProtection="1">
      <alignment wrapText="1"/>
      <protection locked="0"/>
    </xf>
    <xf numFmtId="0" fontId="12" fillId="3" borderId="0" xfId="0" applyFont="1" applyFill="1" applyBorder="1" applyAlignment="1" applyProtection="1">
      <alignment horizontal="right"/>
      <protection hidden="1"/>
    </xf>
    <xf numFmtId="0" fontId="8" fillId="3" borderId="1" xfId="0" applyFont="1" applyFill="1" applyBorder="1" applyAlignment="1" applyProtection="1">
      <alignment horizontal="center" vertical="center"/>
      <protection locked="0" hidden="1"/>
    </xf>
    <xf numFmtId="0" fontId="14" fillId="3" borderId="0" xfId="0" applyFont="1" applyFill="1" applyBorder="1" applyAlignment="1" applyProtection="1">
      <protection hidden="1"/>
    </xf>
    <xf numFmtId="0" fontId="15" fillId="0" borderId="22" xfId="0" applyFont="1" applyBorder="1" applyProtection="1">
      <protection hidden="1"/>
    </xf>
    <xf numFmtId="0" fontId="15" fillId="0" borderId="23" xfId="0" applyFont="1" applyBorder="1" applyProtection="1">
      <protection hidden="1"/>
    </xf>
    <xf numFmtId="0" fontId="8" fillId="0" borderId="9" xfId="0" applyFont="1" applyFill="1" applyBorder="1" applyAlignment="1" applyProtection="1">
      <alignment horizontal="center" vertical="center" textRotation="90" wrapText="1"/>
      <protection hidden="1"/>
    </xf>
    <xf numFmtId="0" fontId="8" fillId="0" borderId="9"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protection hidden="1"/>
    </xf>
    <xf numFmtId="0" fontId="4" fillId="3" borderId="9" xfId="0" applyFont="1" applyFill="1" applyBorder="1" applyAlignment="1" applyProtection="1">
      <alignment vertical="center" wrapText="1"/>
      <protection hidden="1"/>
    </xf>
    <xf numFmtId="0" fontId="4" fillId="3" borderId="9" xfId="0" applyNumberFormat="1" applyFont="1" applyFill="1" applyBorder="1" applyAlignment="1" applyProtection="1">
      <alignment horizontal="center" vertical="center" wrapText="1"/>
      <protection locked="0" hidden="1"/>
    </xf>
    <xf numFmtId="0" fontId="4" fillId="3" borderId="0" xfId="0" applyFont="1" applyFill="1" applyBorder="1" applyProtection="1">
      <protection hidden="1"/>
    </xf>
    <xf numFmtId="0" fontId="0" fillId="5" borderId="0" xfId="0" applyFill="1" applyBorder="1" applyProtection="1">
      <protection hidden="1"/>
    </xf>
    <xf numFmtId="0" fontId="0" fillId="3" borderId="0" xfId="0" applyFill="1" applyBorder="1" applyAlignment="1" applyProtection="1">
      <alignment wrapText="1"/>
      <protection hidden="1"/>
    </xf>
    <xf numFmtId="0" fontId="12" fillId="0" borderId="0" xfId="0" applyFont="1" applyFill="1" applyBorder="1" applyAlignment="1" applyProtection="1">
      <protection hidden="1"/>
    </xf>
    <xf numFmtId="0" fontId="8" fillId="0" borderId="9" xfId="0" applyFont="1" applyFill="1" applyBorder="1" applyAlignment="1" applyProtection="1">
      <alignment horizontal="center" vertical="center" textRotation="90"/>
      <protection hidden="1"/>
    </xf>
    <xf numFmtId="0" fontId="8" fillId="0" borderId="3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34" xfId="0" applyFont="1" applyFill="1" applyBorder="1" applyAlignment="1" applyProtection="1">
      <alignment horizontal="center" vertical="center" textRotation="90" wrapText="1"/>
      <protection hidden="1"/>
    </xf>
    <xf numFmtId="0" fontId="8" fillId="0" borderId="12" xfId="0" applyFont="1" applyFill="1" applyBorder="1" applyAlignment="1" applyProtection="1">
      <alignment horizontal="center" vertical="center" textRotation="90" wrapText="1"/>
      <protection hidden="1"/>
    </xf>
    <xf numFmtId="0" fontId="8" fillId="0" borderId="12" xfId="0" applyFont="1" applyFill="1" applyBorder="1" applyAlignment="1" applyProtection="1">
      <alignment horizontal="center" vertical="center" wrapText="1"/>
      <protection hidden="1"/>
    </xf>
    <xf numFmtId="0" fontId="8" fillId="0" borderId="35" xfId="0" applyFont="1" applyFill="1" applyBorder="1" applyAlignment="1" applyProtection="1">
      <alignment horizontal="center" vertical="center" wrapText="1"/>
      <protection hidden="1"/>
    </xf>
    <xf numFmtId="0" fontId="8" fillId="0" borderId="9" xfId="0" applyFont="1" applyFill="1" applyBorder="1" applyAlignment="1">
      <alignment horizontal="center" vertical="center" wrapText="1"/>
    </xf>
    <xf numFmtId="0" fontId="8" fillId="0" borderId="28" xfId="0" applyFont="1" applyFill="1" applyBorder="1" applyAlignment="1" applyProtection="1">
      <alignment horizontal="center" vertical="center" textRotation="90" wrapText="1"/>
      <protection hidden="1"/>
    </xf>
    <xf numFmtId="0" fontId="8" fillId="0" borderId="29" xfId="0" applyFont="1" applyFill="1" applyBorder="1" applyAlignment="1" applyProtection="1">
      <alignment horizontal="center" vertical="center" wrapText="1"/>
      <protection hidden="1"/>
    </xf>
    <xf numFmtId="0" fontId="20" fillId="7" borderId="12" xfId="0" applyFont="1" applyFill="1" applyBorder="1" applyAlignment="1" applyProtection="1">
      <alignment horizontal="center" vertical="center" wrapText="1"/>
      <protection hidden="1"/>
    </xf>
    <xf numFmtId="0" fontId="20" fillId="7" borderId="12" xfId="0" applyFont="1" applyFill="1" applyBorder="1" applyAlignment="1" applyProtection="1">
      <alignment horizontal="center" vertical="center" textRotation="90"/>
      <protection hidden="1"/>
    </xf>
    <xf numFmtId="0" fontId="20" fillId="7" borderId="18" xfId="0" applyFont="1" applyFill="1" applyBorder="1" applyAlignment="1" applyProtection="1">
      <alignment horizontal="center" vertical="center"/>
      <protection hidden="1"/>
    </xf>
    <xf numFmtId="0" fontId="20" fillId="7" borderId="36" xfId="0" applyFont="1" applyFill="1" applyBorder="1" applyAlignment="1" applyProtection="1">
      <alignment horizontal="center" vertical="center"/>
      <protection hidden="1"/>
    </xf>
    <xf numFmtId="0" fontId="21" fillId="7" borderId="34"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0" fillId="6" borderId="34" xfId="0" applyFont="1" applyFill="1" applyBorder="1" applyAlignment="1" applyProtection="1">
      <alignment horizontal="center" vertical="center" wrapText="1"/>
      <protection hidden="1"/>
    </xf>
    <xf numFmtId="0" fontId="20" fillId="6" borderId="12" xfId="0" applyFont="1" applyFill="1" applyBorder="1" applyAlignment="1" applyProtection="1">
      <alignment horizontal="center" vertical="center" wrapText="1"/>
      <protection hidden="1"/>
    </xf>
    <xf numFmtId="0" fontId="22" fillId="6" borderId="12" xfId="0" applyFont="1" applyFill="1" applyBorder="1" applyProtection="1">
      <protection hidden="1"/>
    </xf>
    <xf numFmtId="0" fontId="20" fillId="7" borderId="9" xfId="0" applyFont="1" applyFill="1" applyBorder="1" applyAlignment="1" applyProtection="1">
      <alignment horizontal="center" vertical="center" wrapText="1"/>
      <protection hidden="1"/>
    </xf>
    <xf numFmtId="0" fontId="20" fillId="7" borderId="9" xfId="0" applyFont="1" applyFill="1" applyBorder="1" applyAlignment="1" applyProtection="1">
      <alignment horizontal="center" vertical="center" textRotation="90"/>
      <protection hidden="1"/>
    </xf>
    <xf numFmtId="0" fontId="20" fillId="7" borderId="20" xfId="0" applyFont="1" applyFill="1" applyBorder="1" applyAlignment="1" applyProtection="1">
      <alignment horizontal="center" vertical="center"/>
      <protection hidden="1"/>
    </xf>
    <xf numFmtId="0" fontId="20" fillId="7" borderId="38" xfId="0" applyFont="1" applyFill="1" applyBorder="1" applyAlignment="1" applyProtection="1">
      <alignment horizontal="center" vertical="center"/>
      <protection hidden="1"/>
    </xf>
    <xf numFmtId="0" fontId="20" fillId="6" borderId="28" xfId="0" applyFont="1" applyFill="1" applyBorder="1" applyAlignment="1" applyProtection="1">
      <alignment horizontal="center" vertical="center" wrapText="1"/>
      <protection hidden="1"/>
    </xf>
    <xf numFmtId="0" fontId="20" fillId="6" borderId="9" xfId="0" applyFont="1" applyFill="1" applyBorder="1" applyAlignment="1" applyProtection="1">
      <alignment horizontal="center" vertical="center" wrapText="1"/>
      <protection hidden="1"/>
    </xf>
    <xf numFmtId="0" fontId="20" fillId="7" borderId="10" xfId="0" applyFont="1" applyFill="1" applyBorder="1" applyAlignment="1"/>
    <xf numFmtId="0" fontId="20" fillId="7" borderId="10" xfId="0" applyFont="1" applyFill="1" applyBorder="1" applyAlignment="1">
      <alignment horizontal="center" textRotation="90"/>
    </xf>
    <xf numFmtId="0" fontId="20" fillId="7" borderId="13" xfId="0" applyFont="1" applyFill="1" applyBorder="1" applyAlignment="1">
      <alignment horizontal="center"/>
    </xf>
    <xf numFmtId="0" fontId="21" fillId="7" borderId="10" xfId="0" applyFont="1" applyFill="1" applyBorder="1" applyAlignment="1">
      <alignment horizontal="center" vertical="center" wrapText="1"/>
    </xf>
    <xf numFmtId="0" fontId="20" fillId="6" borderId="30" xfId="0" applyFont="1" applyFill="1" applyBorder="1" applyAlignment="1" applyProtection="1">
      <alignment horizontal="center" vertical="center"/>
      <protection hidden="1"/>
    </xf>
    <xf numFmtId="165" fontId="20" fillId="6" borderId="32" xfId="0" applyNumberFormat="1" applyFont="1" applyFill="1" applyBorder="1" applyAlignment="1" applyProtection="1">
      <alignment horizontal="center" vertical="center" wrapText="1"/>
      <protection hidden="1"/>
    </xf>
    <xf numFmtId="0" fontId="23" fillId="6" borderId="31" xfId="0" applyFont="1" applyFill="1" applyBorder="1" applyAlignment="1" applyProtection="1">
      <alignment horizontal="center" vertical="center"/>
      <protection hidden="1"/>
    </xf>
    <xf numFmtId="0" fontId="22" fillId="3" borderId="9" xfId="0" applyFont="1" applyFill="1" applyBorder="1" applyProtection="1">
      <protection hidden="1"/>
    </xf>
    <xf numFmtId="9" fontId="8" fillId="6" borderId="25" xfId="0" applyNumberFormat="1" applyFont="1" applyFill="1" applyBorder="1" applyAlignment="1" applyProtection="1">
      <alignment horizontal="center" vertical="center" wrapText="1"/>
      <protection hidden="1"/>
    </xf>
    <xf numFmtId="0" fontId="15" fillId="6" borderId="25" xfId="0" applyFont="1" applyFill="1" applyBorder="1" applyAlignment="1" applyProtection="1">
      <alignment horizontal="center"/>
      <protection hidden="1"/>
    </xf>
    <xf numFmtId="0" fontId="15" fillId="6" borderId="27" xfId="0" applyNumberFormat="1" applyFont="1" applyFill="1" applyBorder="1" applyAlignment="1" applyProtection="1">
      <alignment horizontal="center"/>
      <protection hidden="1"/>
    </xf>
    <xf numFmtId="9" fontId="22" fillId="3" borderId="9" xfId="3" applyNumberFormat="1" applyFont="1" applyFill="1" applyBorder="1" applyProtection="1">
      <protection hidden="1"/>
    </xf>
    <xf numFmtId="0" fontId="4" fillId="3" borderId="20" xfId="0" applyFont="1" applyFill="1" applyBorder="1" applyAlignment="1" applyProtection="1">
      <alignment vertical="center" wrapText="1"/>
      <protection hidden="1"/>
    </xf>
    <xf numFmtId="0" fontId="4" fillId="3" borderId="10" xfId="0" applyNumberFormat="1" applyFont="1" applyFill="1" applyBorder="1" applyAlignment="1" applyProtection="1">
      <alignment horizontal="center" vertical="center" wrapText="1"/>
      <protection locked="0" hidden="1"/>
    </xf>
    <xf numFmtId="9" fontId="22" fillId="3" borderId="10" xfId="3" applyNumberFormat="1" applyFont="1" applyFill="1" applyBorder="1" applyProtection="1">
      <protection hidden="1"/>
    </xf>
    <xf numFmtId="0" fontId="4" fillId="3" borderId="31" xfId="0" applyNumberFormat="1" applyFont="1" applyFill="1" applyBorder="1" applyAlignment="1" applyProtection="1">
      <alignment horizontal="center" vertical="center" wrapText="1"/>
      <protection locked="0" hidden="1"/>
    </xf>
    <xf numFmtId="9" fontId="22" fillId="3" borderId="31" xfId="3" applyNumberFormat="1" applyFont="1" applyFill="1" applyBorder="1" applyProtection="1">
      <protection hidden="1"/>
    </xf>
    <xf numFmtId="0" fontId="0" fillId="0" borderId="17" xfId="0" applyBorder="1" applyProtection="1">
      <protection hidden="1"/>
    </xf>
    <xf numFmtId="0" fontId="12" fillId="2" borderId="9" xfId="0" applyFont="1" applyFill="1" applyBorder="1" applyAlignment="1" applyProtection="1">
      <alignment vertical="center" wrapText="1"/>
      <protection hidden="1"/>
    </xf>
    <xf numFmtId="0" fontId="17" fillId="3" borderId="0" xfId="0" applyFont="1" applyFill="1" applyBorder="1" applyAlignment="1" applyProtection="1">
      <alignment wrapText="1"/>
      <protection hidden="1"/>
    </xf>
    <xf numFmtId="0" fontId="4" fillId="0" borderId="0" xfId="0" applyFont="1" applyBorder="1" applyAlignment="1"/>
    <xf numFmtId="0" fontId="12" fillId="0" borderId="0" xfId="0" applyFont="1" applyFill="1" applyBorder="1" applyAlignment="1" applyProtection="1">
      <alignment horizontal="center"/>
      <protection hidden="1"/>
    </xf>
    <xf numFmtId="0" fontId="12" fillId="2" borderId="20" xfId="0" applyFont="1" applyFill="1" applyBorder="1" applyAlignment="1" applyProtection="1">
      <alignment vertical="center" wrapText="1"/>
      <protection hidden="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20" fillId="7" borderId="39" xfId="0" applyFont="1" applyFill="1" applyBorder="1" applyAlignment="1">
      <alignment horizontal="center" vertical="center"/>
    </xf>
    <xf numFmtId="0" fontId="21" fillId="7" borderId="38"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pplyProtection="1">
      <alignment horizontal="center" vertical="center"/>
      <protection hidden="1"/>
    </xf>
    <xf numFmtId="0" fontId="8" fillId="3" borderId="43" xfId="0" applyFont="1" applyFill="1" applyBorder="1" applyAlignment="1" applyProtection="1">
      <alignment horizontal="center" vertical="center" wrapText="1"/>
      <protection hidden="1"/>
    </xf>
    <xf numFmtId="0" fontId="8" fillId="0" borderId="8"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21" fillId="7" borderId="29" xfId="0" applyFont="1" applyFill="1" applyBorder="1" applyAlignment="1">
      <alignment horizontal="center" vertical="center" wrapText="1"/>
    </xf>
    <xf numFmtId="0" fontId="23" fillId="6" borderId="9" xfId="0" applyFont="1" applyFill="1" applyBorder="1" applyAlignment="1" applyProtection="1">
      <alignment horizontal="center" vertical="center"/>
      <protection hidden="1"/>
    </xf>
    <xf numFmtId="0" fontId="23" fillId="6" borderId="37" xfId="0" applyNumberFormat="1" applyFont="1" applyFill="1" applyBorder="1" applyAlignment="1" applyProtection="1">
      <alignment horizontal="center" vertical="center"/>
      <protection hidden="1"/>
    </xf>
    <xf numFmtId="0" fontId="23" fillId="6" borderId="33" xfId="0" applyNumberFormat="1" applyFont="1" applyFill="1" applyBorder="1" applyAlignment="1" applyProtection="1">
      <alignment horizontal="center" vertical="center"/>
      <protection hidden="1"/>
    </xf>
    <xf numFmtId="9" fontId="15" fillId="6" borderId="25" xfId="1" applyFont="1" applyFill="1" applyBorder="1" applyAlignment="1" applyProtection="1">
      <alignment horizontal="center"/>
      <protection hidden="1"/>
    </xf>
    <xf numFmtId="165" fontId="23" fillId="6" borderId="31" xfId="1" applyNumberFormat="1" applyFont="1" applyFill="1" applyBorder="1" applyAlignment="1" applyProtection="1">
      <alignment horizontal="center" vertical="center"/>
      <protection hidden="1"/>
    </xf>
    <xf numFmtId="0" fontId="8" fillId="0" borderId="1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21" fillId="7" borderId="20"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4" fillId="3" borderId="20" xfId="0" applyNumberFormat="1" applyFont="1" applyFill="1" applyBorder="1" applyAlignment="1" applyProtection="1">
      <alignment horizontal="center" vertical="center" wrapText="1"/>
      <protection locked="0" hidden="1"/>
    </xf>
    <xf numFmtId="0" fontId="4" fillId="3" borderId="41" xfId="0" applyNumberFormat="1" applyFont="1" applyFill="1" applyBorder="1" applyAlignment="1" applyProtection="1">
      <alignment horizontal="center" vertical="center" wrapText="1"/>
      <protection locked="0" hidden="1"/>
    </xf>
    <xf numFmtId="0" fontId="8" fillId="6" borderId="24" xfId="0" applyNumberFormat="1" applyFont="1" applyFill="1" applyBorder="1" applyAlignment="1" applyProtection="1">
      <alignment horizontal="center" vertical="center" wrapText="1"/>
      <protection hidden="1"/>
    </xf>
    <xf numFmtId="0" fontId="8" fillId="0" borderId="6" xfId="0" applyFont="1" applyFill="1" applyBorder="1" applyAlignment="1">
      <alignment horizontal="center" vertical="center" wrapText="1"/>
    </xf>
    <xf numFmtId="0" fontId="8" fillId="0" borderId="43" xfId="0" applyFont="1" applyFill="1" applyBorder="1" applyAlignment="1" applyProtection="1">
      <alignment horizontal="center" vertical="center" textRotation="90"/>
      <protection hidden="1"/>
    </xf>
    <xf numFmtId="0" fontId="8" fillId="0" borderId="12" xfId="0" applyFont="1" applyFill="1" applyBorder="1" applyAlignment="1" applyProtection="1">
      <alignment horizontal="center" vertical="center" textRotation="90"/>
      <protection hidden="1"/>
    </xf>
    <xf numFmtId="0" fontId="8" fillId="0" borderId="18" xfId="0" applyFont="1" applyFill="1" applyBorder="1" applyAlignment="1" applyProtection="1">
      <alignment horizontal="center" vertical="center"/>
      <protection hidden="1"/>
    </xf>
    <xf numFmtId="0" fontId="8" fillId="0" borderId="47" xfId="0" applyFont="1" applyFill="1" applyBorder="1" applyAlignment="1" applyProtection="1">
      <alignment horizontal="center" vertical="center"/>
      <protection hidden="1"/>
    </xf>
    <xf numFmtId="0" fontId="8" fillId="8" borderId="42"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2" borderId="41" xfId="0" applyFont="1" applyFill="1" applyBorder="1" applyAlignment="1">
      <alignment horizontal="center" vertical="center" wrapText="1"/>
    </xf>
    <xf numFmtId="9" fontId="20" fillId="6" borderId="9" xfId="0" applyNumberFormat="1" applyFont="1" applyFill="1" applyBorder="1" applyAlignment="1" applyProtection="1">
      <alignment horizontal="center" vertical="center" wrapText="1"/>
      <protection hidden="1"/>
    </xf>
    <xf numFmtId="0" fontId="30" fillId="0" borderId="9" xfId="0" applyFont="1" applyBorder="1" applyAlignment="1">
      <alignment horizontal="center" vertical="center" wrapText="1"/>
    </xf>
    <xf numFmtId="0" fontId="30" fillId="0" borderId="9" xfId="0" applyFont="1" applyBorder="1" applyAlignment="1">
      <alignment horizontal="left" vertical="center" wrapText="1"/>
    </xf>
    <xf numFmtId="0" fontId="31" fillId="2" borderId="9" xfId="2" applyFont="1" applyFill="1" applyBorder="1" applyAlignment="1">
      <alignment horizontal="center" vertical="center" wrapText="1"/>
    </xf>
    <xf numFmtId="0" fontId="33" fillId="0" borderId="0" xfId="0" applyFont="1"/>
    <xf numFmtId="0" fontId="34" fillId="0" borderId="0" xfId="2" applyFont="1" applyBorder="1" applyAlignment="1">
      <alignment horizontal="right" vertical="center"/>
    </xf>
    <xf numFmtId="49" fontId="35" fillId="0" borderId="0" xfId="2" applyNumberFormat="1" applyFont="1" applyBorder="1" applyAlignment="1">
      <alignment vertical="center" wrapText="1"/>
    </xf>
    <xf numFmtId="0" fontId="33" fillId="0" borderId="0" xfId="2" applyFont="1"/>
    <xf numFmtId="0" fontId="34" fillId="0" borderId="0" xfId="2" applyFont="1" applyAlignment="1">
      <alignment horizontal="center" wrapText="1"/>
    </xf>
    <xf numFmtId="0" fontId="30" fillId="0" borderId="0" xfId="0" applyFont="1"/>
    <xf numFmtId="0" fontId="0" fillId="0" borderId="9" xfId="0" applyBorder="1" applyProtection="1">
      <protection hidden="1"/>
    </xf>
    <xf numFmtId="0" fontId="0" fillId="5" borderId="9" xfId="0" applyFill="1" applyBorder="1" applyProtection="1">
      <protection hidden="1"/>
    </xf>
    <xf numFmtId="0" fontId="0" fillId="3" borderId="9" xfId="0" applyFill="1" applyBorder="1" applyProtection="1">
      <protection hidden="1"/>
    </xf>
    <xf numFmtId="0" fontId="22" fillId="3" borderId="10" xfId="0" applyFont="1" applyFill="1" applyBorder="1" applyProtection="1">
      <protection hidden="1"/>
    </xf>
    <xf numFmtId="0" fontId="0" fillId="0" borderId="10" xfId="0" applyBorder="1" applyProtection="1">
      <protection hidden="1"/>
    </xf>
    <xf numFmtId="0" fontId="0" fillId="3" borderId="9" xfId="0" applyFont="1" applyFill="1" applyBorder="1" applyProtection="1">
      <protection hidden="1"/>
    </xf>
    <xf numFmtId="0" fontId="22" fillId="5" borderId="9" xfId="0" applyFont="1" applyFill="1" applyBorder="1" applyProtection="1">
      <protection hidden="1"/>
    </xf>
    <xf numFmtId="0" fontId="0" fillId="0" borderId="20" xfId="0" applyBorder="1" applyProtection="1">
      <protection hidden="1"/>
    </xf>
    <xf numFmtId="0" fontId="22" fillId="5" borderId="20" xfId="0" applyFont="1" applyFill="1" applyBorder="1" applyProtection="1">
      <protection hidden="1"/>
    </xf>
    <xf numFmtId="0" fontId="22" fillId="3" borderId="13" xfId="0" applyFont="1" applyFill="1" applyBorder="1" applyProtection="1">
      <protection hidden="1"/>
    </xf>
    <xf numFmtId="0" fontId="0" fillId="3" borderId="20" xfId="0" applyFont="1" applyFill="1" applyBorder="1" applyProtection="1">
      <protection hidden="1"/>
    </xf>
    <xf numFmtId="0" fontId="22" fillId="3" borderId="40" xfId="0" applyFont="1" applyFill="1" applyBorder="1" applyProtection="1">
      <protection hidden="1"/>
    </xf>
    <xf numFmtId="0" fontId="0" fillId="0" borderId="28" xfId="0" applyBorder="1" applyProtection="1">
      <protection hidden="1"/>
    </xf>
    <xf numFmtId="0" fontId="22" fillId="5" borderId="28" xfId="0" applyFont="1" applyFill="1" applyBorder="1" applyProtection="1">
      <protection hidden="1"/>
    </xf>
    <xf numFmtId="0" fontId="22" fillId="3" borderId="28" xfId="0" applyFont="1" applyFill="1" applyBorder="1" applyProtection="1">
      <protection hidden="1"/>
    </xf>
    <xf numFmtId="0" fontId="15" fillId="3" borderId="0" xfId="0" applyFont="1" applyFill="1" applyAlignment="1" applyProtection="1">
      <alignment horizontal="center"/>
      <protection hidden="1"/>
    </xf>
    <xf numFmtId="0" fontId="15" fillId="3" borderId="9" xfId="0" applyFont="1" applyFill="1" applyBorder="1" applyAlignment="1" applyProtection="1">
      <alignment horizontal="center"/>
      <protection hidden="1"/>
    </xf>
    <xf numFmtId="9" fontId="30" fillId="0" borderId="9" xfId="1" applyFont="1" applyBorder="1" applyAlignment="1">
      <alignment horizontal="center" vertical="center" wrapText="1"/>
    </xf>
    <xf numFmtId="0" fontId="30" fillId="0" borderId="12" xfId="0" applyFont="1" applyBorder="1" applyAlignment="1">
      <alignment horizontal="center" vertical="center" wrapText="1"/>
    </xf>
    <xf numFmtId="9" fontId="33" fillId="0" borderId="0" xfId="0" applyNumberFormat="1" applyFont="1"/>
    <xf numFmtId="9" fontId="36" fillId="0" borderId="0" xfId="0" applyNumberFormat="1" applyFont="1"/>
    <xf numFmtId="0" fontId="30" fillId="0" borderId="9" xfId="0" applyFont="1" applyBorder="1"/>
    <xf numFmtId="0" fontId="30" fillId="0" borderId="9" xfId="0" applyFont="1" applyBorder="1" applyAlignment="1">
      <alignment vertical="center" wrapText="1"/>
    </xf>
    <xf numFmtId="0" fontId="30" fillId="0" borderId="9" xfId="0" applyFont="1" applyBorder="1" applyAlignment="1">
      <alignment horizontal="center" vertical="center"/>
    </xf>
    <xf numFmtId="0" fontId="30" fillId="2" borderId="9" xfId="0" applyFont="1" applyFill="1" applyBorder="1" applyAlignment="1">
      <alignment horizontal="center" vertical="center"/>
    </xf>
    <xf numFmtId="9" fontId="30" fillId="0" borderId="9" xfId="1" applyFont="1" applyBorder="1" applyAlignment="1">
      <alignment horizontal="center" vertical="center"/>
    </xf>
    <xf numFmtId="0" fontId="15" fillId="0" borderId="0" xfId="0" applyFont="1"/>
    <xf numFmtId="9" fontId="0" fillId="0" borderId="0" xfId="1" applyFont="1"/>
    <xf numFmtId="9" fontId="22" fillId="3" borderId="8" xfId="1" applyFont="1" applyFill="1" applyBorder="1" applyProtection="1">
      <protection hidden="1"/>
    </xf>
    <xf numFmtId="166" fontId="20" fillId="6" borderId="28" xfId="0" applyNumberFormat="1" applyFont="1" applyFill="1" applyBorder="1" applyAlignment="1" applyProtection="1">
      <alignment horizontal="center" vertical="center" wrapText="1"/>
      <protection hidden="1"/>
    </xf>
    <xf numFmtId="166" fontId="20" fillId="6" borderId="9" xfId="0" applyNumberFormat="1" applyFont="1" applyFill="1" applyBorder="1" applyAlignment="1" applyProtection="1">
      <alignment horizontal="center" vertical="center" wrapText="1"/>
      <protection hidden="1"/>
    </xf>
    <xf numFmtId="166" fontId="23" fillId="6" borderId="9" xfId="0" applyNumberFormat="1" applyFont="1" applyFill="1" applyBorder="1" applyAlignment="1" applyProtection="1">
      <alignment horizontal="center" vertical="center"/>
      <protection hidden="1"/>
    </xf>
    <xf numFmtId="0" fontId="22" fillId="3" borderId="8" xfId="0" applyFont="1" applyFill="1" applyBorder="1" applyAlignment="1" applyProtection="1">
      <alignment horizontal="center" wrapText="1"/>
      <protection hidden="1"/>
    </xf>
    <xf numFmtId="9" fontId="0" fillId="0" borderId="0" xfId="1" applyFont="1" applyAlignment="1">
      <alignment horizontal="center"/>
    </xf>
    <xf numFmtId="165" fontId="0" fillId="0" borderId="0" xfId="1" applyNumberFormat="1" applyFont="1" applyAlignment="1">
      <alignment horizontal="center"/>
    </xf>
    <xf numFmtId="9" fontId="0" fillId="0" borderId="0" xfId="0" applyNumberFormat="1"/>
    <xf numFmtId="0" fontId="0" fillId="0" borderId="0" xfId="0" applyAlignment="1">
      <alignment horizontal="center" vertical="center" wrapText="1"/>
    </xf>
    <xf numFmtId="0" fontId="30" fillId="0" borderId="9" xfId="0" applyFont="1" applyBorder="1" applyAlignment="1">
      <alignment wrapText="1"/>
    </xf>
    <xf numFmtId="0" fontId="30" fillId="2" borderId="9" xfId="0" applyFont="1" applyFill="1" applyBorder="1" applyAlignment="1">
      <alignment horizontal="center" vertical="center" wrapText="1"/>
    </xf>
    <xf numFmtId="0" fontId="30" fillId="0" borderId="9" xfId="0" applyFont="1" applyBorder="1" applyAlignment="1">
      <alignment horizontal="center" vertical="center" wrapText="1"/>
    </xf>
    <xf numFmtId="9" fontId="30" fillId="0" borderId="9" xfId="1" applyFont="1" applyBorder="1" applyAlignment="1">
      <alignment horizontal="center" vertical="center" wrapText="1"/>
    </xf>
    <xf numFmtId="0" fontId="30" fillId="2" borderId="9" xfId="0" applyFont="1" applyFill="1" applyBorder="1" applyAlignment="1">
      <alignment horizontal="center" vertical="center" wrapText="1"/>
    </xf>
    <xf numFmtId="1" fontId="0" fillId="0" borderId="0" xfId="0" applyNumberFormat="1"/>
    <xf numFmtId="0" fontId="4" fillId="0" borderId="9" xfId="0" applyNumberFormat="1" applyFont="1" applyFill="1" applyBorder="1" applyAlignment="1" applyProtection="1">
      <alignment horizontal="center" vertical="center" wrapText="1"/>
      <protection locked="0" hidden="1"/>
    </xf>
    <xf numFmtId="0" fontId="0" fillId="0" borderId="0" xfId="0" applyNumberFormat="1" applyAlignment="1">
      <alignment horizontal="center"/>
    </xf>
    <xf numFmtId="0" fontId="0" fillId="0" borderId="0" xfId="0" applyNumberFormat="1"/>
    <xf numFmtId="0" fontId="0" fillId="0" borderId="0" xfId="1" applyNumberFormat="1" applyFont="1" applyAlignment="1">
      <alignment horizontal="center"/>
    </xf>
    <xf numFmtId="0" fontId="21" fillId="3" borderId="0" xfId="0" applyFont="1" applyFill="1" applyProtection="1">
      <protection hidden="1"/>
    </xf>
    <xf numFmtId="0" fontId="22" fillId="3" borderId="0" xfId="0" applyFont="1" applyFill="1" applyProtection="1">
      <protection hidden="1"/>
    </xf>
    <xf numFmtId="0" fontId="21" fillId="3" borderId="0" xfId="0" applyFont="1" applyFill="1" applyBorder="1" applyAlignment="1" applyProtection="1">
      <protection hidden="1"/>
    </xf>
    <xf numFmtId="0" fontId="21" fillId="3" borderId="0" xfId="0" applyFont="1" applyFill="1" applyBorder="1" applyAlignment="1" applyProtection="1">
      <alignment wrapText="1"/>
      <protection hidden="1"/>
    </xf>
    <xf numFmtId="0" fontId="22" fillId="5" borderId="0" xfId="0" applyFont="1" applyFill="1" applyAlignment="1" applyProtection="1">
      <alignment wrapText="1"/>
      <protection hidden="1"/>
    </xf>
    <xf numFmtId="0" fontId="20" fillId="3" borderId="0" xfId="0" applyFont="1" applyFill="1" applyBorder="1" applyAlignment="1" applyProtection="1">
      <alignment horizontal="left" wrapText="1"/>
      <protection hidden="1"/>
    </xf>
    <xf numFmtId="0" fontId="22" fillId="5" borderId="0" xfId="0" applyFont="1" applyFill="1" applyBorder="1" applyProtection="1">
      <protection hidden="1"/>
    </xf>
    <xf numFmtId="0" fontId="22" fillId="5" borderId="0" xfId="0" applyFont="1" applyFill="1" applyProtection="1">
      <protection hidden="1"/>
    </xf>
    <xf numFmtId="0" fontId="21" fillId="0" borderId="0" xfId="0" applyFont="1" applyBorder="1" applyAlignment="1"/>
    <xf numFmtId="0" fontId="4" fillId="3" borderId="29" xfId="0" applyNumberFormat="1" applyFont="1" applyFill="1" applyBorder="1" applyAlignment="1" applyProtection="1">
      <alignment horizontal="center" vertical="center" wrapText="1"/>
      <protection locked="0" hidden="1"/>
    </xf>
    <xf numFmtId="0" fontId="8" fillId="0" borderId="36" xfId="0" applyFont="1" applyFill="1" applyBorder="1" applyAlignment="1" applyProtection="1">
      <alignment horizontal="center" vertical="center"/>
      <protection hidden="1"/>
    </xf>
    <xf numFmtId="0" fontId="8" fillId="0" borderId="38" xfId="0" applyFont="1" applyFill="1" applyBorder="1" applyAlignment="1" applyProtection="1">
      <alignment horizontal="center" vertical="center" textRotation="90"/>
      <protection hidden="1"/>
    </xf>
    <xf numFmtId="0" fontId="8" fillId="0" borderId="28" xfId="0" applyFont="1" applyFill="1" applyBorder="1" applyAlignment="1">
      <alignment horizontal="center" vertical="center" wrapText="1"/>
    </xf>
    <xf numFmtId="0" fontId="21" fillId="7" borderId="28"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9" xfId="0" applyFont="1" applyBorder="1" applyAlignment="1">
      <alignment horizontal="center" vertical="center" wrapText="1"/>
    </xf>
    <xf numFmtId="9" fontId="30" fillId="0" borderId="10" xfId="1" applyFont="1" applyBorder="1" applyAlignment="1">
      <alignment horizontal="center" vertical="center" wrapText="1"/>
    </xf>
    <xf numFmtId="9" fontId="30" fillId="0" borderId="9" xfId="1" applyFont="1" applyBorder="1" applyAlignment="1">
      <alignment horizontal="center" vertical="center" wrapText="1"/>
    </xf>
    <xf numFmtId="0" fontId="4" fillId="0" borderId="38" xfId="0" applyNumberFormat="1" applyFont="1" applyFill="1" applyBorder="1" applyAlignment="1" applyProtection="1">
      <alignment horizontal="center" vertical="center" wrapText="1"/>
      <protection locked="0" hidden="1"/>
    </xf>
    <xf numFmtId="0" fontId="4" fillId="0" borderId="8" xfId="0" applyNumberFormat="1" applyFont="1" applyFill="1" applyBorder="1" applyAlignment="1" applyProtection="1">
      <alignment horizontal="center" vertical="center" wrapText="1"/>
      <protection locked="0" hidden="1"/>
    </xf>
    <xf numFmtId="0" fontId="0" fillId="0" borderId="0" xfId="0" applyAlignment="1">
      <alignment horizontal="left"/>
    </xf>
    <xf numFmtId="0" fontId="38" fillId="0" borderId="0" xfId="4" applyFont="1"/>
    <xf numFmtId="0" fontId="38" fillId="0" borderId="9" xfId="4" applyFont="1" applyBorder="1"/>
    <xf numFmtId="0" fontId="15" fillId="0" borderId="0" xfId="0" applyFont="1" applyAlignment="1">
      <alignment horizontal="left"/>
    </xf>
    <xf numFmtId="0" fontId="37" fillId="0" borderId="0" xfId="4" applyFont="1" applyAlignment="1">
      <alignment wrapText="1"/>
    </xf>
    <xf numFmtId="0" fontId="39" fillId="0" borderId="0" xfId="4" applyFont="1" applyBorder="1" applyAlignment="1">
      <alignment horizontal="center"/>
    </xf>
    <xf numFmtId="0" fontId="37" fillId="0" borderId="9" xfId="4" applyFont="1" applyBorder="1" applyAlignment="1">
      <alignment wrapText="1"/>
    </xf>
    <xf numFmtId="0" fontId="38" fillId="0" borderId="0" xfId="4" applyFont="1" applyAlignment="1"/>
    <xf numFmtId="0" fontId="30" fillId="0" borderId="9" xfId="0" applyFont="1" applyBorder="1" applyAlignment="1">
      <alignment horizontal="center"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29" fillId="2" borderId="9"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22" fillId="0" borderId="0" xfId="0" applyFont="1" applyAlignment="1">
      <alignment horizontal="center"/>
    </xf>
    <xf numFmtId="0" fontId="22" fillId="0" borderId="0" xfId="0" applyFont="1" applyAlignment="1">
      <alignment wrapText="1"/>
    </xf>
    <xf numFmtId="0" fontId="8" fillId="9" borderId="31" xfId="0" applyFont="1" applyFill="1" applyBorder="1" applyAlignment="1">
      <alignment horizontal="center" vertical="center" wrapText="1"/>
    </xf>
    <xf numFmtId="0" fontId="8" fillId="10" borderId="31" xfId="0" applyFont="1" applyFill="1" applyBorder="1" applyAlignment="1">
      <alignment horizontal="center" vertical="center" wrapText="1"/>
    </xf>
    <xf numFmtId="0" fontId="4" fillId="0" borderId="29" xfId="0" applyNumberFormat="1" applyFont="1" applyFill="1" applyBorder="1" applyAlignment="1" applyProtection="1">
      <alignment horizontal="center" vertical="center" wrapText="1"/>
      <protection locked="0" hidden="1"/>
    </xf>
    <xf numFmtId="0" fontId="15" fillId="0" borderId="0" xfId="0" applyFont="1" applyBorder="1" applyProtection="1">
      <protection hidden="1"/>
    </xf>
    <xf numFmtId="0" fontId="30" fillId="0" borderId="6" xfId="0" applyFont="1" applyBorder="1" applyAlignment="1">
      <alignment horizontal="center"/>
    </xf>
    <xf numFmtId="0" fontId="29" fillId="0" borderId="0" xfId="0" applyFont="1" applyAlignment="1">
      <alignment horizontal="center" wrapText="1"/>
    </xf>
    <xf numFmtId="0" fontId="42" fillId="0" borderId="0" xfId="0" applyFont="1" applyAlignment="1">
      <alignment horizontal="center"/>
    </xf>
    <xf numFmtId="0" fontId="29" fillId="2" borderId="10" xfId="0" applyFont="1" applyFill="1" applyBorder="1" applyAlignment="1">
      <alignment horizontal="center" vertical="center" wrapText="1"/>
    </xf>
    <xf numFmtId="0" fontId="0" fillId="0" borderId="9" xfId="0" applyBorder="1"/>
    <xf numFmtId="165" fontId="30" fillId="0" borderId="0" xfId="1" applyNumberFormat="1" applyFont="1"/>
    <xf numFmtId="0" fontId="22" fillId="0" borderId="0" xfId="0" applyFont="1"/>
    <xf numFmtId="0" fontId="0" fillId="11" borderId="9" xfId="0" applyFill="1" applyBorder="1"/>
    <xf numFmtId="0" fontId="0" fillId="12" borderId="9" xfId="0" applyFill="1" applyBorder="1"/>
    <xf numFmtId="0" fontId="0" fillId="13" borderId="9" xfId="0" applyFill="1" applyBorder="1"/>
    <xf numFmtId="0" fontId="0" fillId="14" borderId="9" xfId="0" applyFill="1" applyBorder="1"/>
    <xf numFmtId="0" fontId="8" fillId="3" borderId="0" xfId="0" applyFont="1" applyFill="1" applyBorder="1" applyAlignment="1" applyProtection="1">
      <alignment horizontal="center" vertical="center"/>
      <protection locked="0" hidden="1"/>
    </xf>
    <xf numFmtId="20" fontId="38" fillId="0" borderId="9" xfId="4" applyNumberFormat="1" applyFont="1" applyBorder="1"/>
    <xf numFmtId="0" fontId="4" fillId="0" borderId="9" xfId="0" applyFont="1" applyBorder="1" applyAlignment="1" applyProtection="1">
      <alignment horizontal="center"/>
      <protection locked="0"/>
    </xf>
    <xf numFmtId="17" fontId="38" fillId="0" borderId="9" xfId="4" applyNumberFormat="1" applyFont="1" applyBorder="1"/>
    <xf numFmtId="0" fontId="4" fillId="2" borderId="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right" vertical="center" wrapText="1"/>
      <protection hidden="1"/>
    </xf>
    <xf numFmtId="0" fontId="4"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pplyProtection="1">
      <alignment horizontal="center" vertical="center" wrapText="1"/>
      <protection locked="0" hidden="1"/>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2" fillId="0" borderId="6" xfId="0" applyFont="1" applyFill="1" applyBorder="1" applyAlignment="1" applyProtection="1">
      <alignment horizontal="center"/>
      <protection hidden="1"/>
    </xf>
    <xf numFmtId="0" fontId="4" fillId="0" borderId="6" xfId="0" applyFont="1" applyBorder="1" applyAlignment="1">
      <alignment horizontal="center"/>
    </xf>
    <xf numFmtId="0" fontId="4" fillId="2" borderId="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textRotation="90" wrapText="1"/>
      <protection hidden="1"/>
    </xf>
    <xf numFmtId="0" fontId="4" fillId="2" borderId="9"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wrapText="1"/>
      <protection hidden="1"/>
    </xf>
    <xf numFmtId="0" fontId="12" fillId="3" borderId="20"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2" fillId="3" borderId="8" xfId="0" applyFont="1" applyFill="1" applyBorder="1" applyAlignment="1" applyProtection="1">
      <alignment horizontal="center" vertical="center" wrapText="1"/>
      <protection hidden="1"/>
    </xf>
    <xf numFmtId="0" fontId="5" fillId="3" borderId="16"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3" borderId="17" xfId="0" applyFont="1" applyFill="1" applyBorder="1" applyAlignment="1" applyProtection="1">
      <alignment horizontal="center" vertical="center" wrapText="1"/>
      <protection hidden="1"/>
    </xf>
    <xf numFmtId="0" fontId="12" fillId="3" borderId="9"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protection hidden="1"/>
    </xf>
    <xf numFmtId="0" fontId="8" fillId="2" borderId="10"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32"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textRotation="90"/>
      <protection hidden="1"/>
    </xf>
    <xf numFmtId="0" fontId="8" fillId="2" borderId="31" xfId="0" applyFont="1" applyFill="1" applyBorder="1" applyAlignment="1" applyProtection="1">
      <alignment horizontal="center" vertical="center" textRotation="90"/>
      <protection hidden="1"/>
    </xf>
    <xf numFmtId="0" fontId="8" fillId="2" borderId="20" xfId="0" applyFont="1" applyFill="1" applyBorder="1" applyAlignment="1" applyProtection="1">
      <alignment horizontal="center" vertical="center"/>
      <protection hidden="1"/>
    </xf>
    <xf numFmtId="0" fontId="8" fillId="2" borderId="41" xfId="0" applyFont="1" applyFill="1" applyBorder="1" applyAlignment="1" applyProtection="1">
      <alignment horizontal="center" vertical="center"/>
      <protection hidden="1"/>
    </xf>
    <xf numFmtId="0" fontId="8" fillId="2" borderId="45" xfId="0" applyFont="1" applyFill="1" applyBorder="1" applyAlignment="1" applyProtection="1">
      <alignment horizontal="center" vertical="center" textRotation="90"/>
      <protection hidden="1"/>
    </xf>
    <xf numFmtId="0" fontId="8" fillId="2" borderId="46" xfId="0" applyFont="1" applyFill="1" applyBorder="1" applyAlignment="1" applyProtection="1">
      <alignment horizontal="center" vertical="center" textRotation="90"/>
      <protection hidden="1"/>
    </xf>
    <xf numFmtId="0" fontId="8" fillId="2" borderId="48" xfId="0" applyFont="1" applyFill="1" applyBorder="1" applyAlignment="1" applyProtection="1">
      <alignment horizontal="center" vertical="center" textRotation="90"/>
      <protection hidden="1"/>
    </xf>
    <xf numFmtId="0" fontId="8" fillId="6" borderId="27" xfId="0" applyFont="1" applyFill="1" applyBorder="1" applyAlignment="1" applyProtection="1">
      <alignment horizontal="center" vertical="center" wrapText="1"/>
      <protection hidden="1"/>
    </xf>
    <xf numFmtId="0" fontId="8" fillId="6" borderId="29" xfId="0" applyFont="1" applyFill="1" applyBorder="1" applyAlignment="1" applyProtection="1">
      <alignment horizontal="center" vertical="center" wrapText="1"/>
      <protection hidden="1"/>
    </xf>
    <xf numFmtId="0" fontId="8" fillId="6" borderId="33" xfId="0" applyFont="1" applyFill="1" applyBorder="1" applyAlignment="1" applyProtection="1">
      <alignment horizontal="center" vertical="center" wrapText="1"/>
      <protection hidden="1"/>
    </xf>
    <xf numFmtId="0" fontId="17" fillId="3" borderId="21" xfId="0" applyFont="1" applyFill="1" applyBorder="1" applyAlignment="1" applyProtection="1">
      <alignment horizontal="center" wrapText="1"/>
      <protection hidden="1"/>
    </xf>
    <xf numFmtId="0" fontId="12" fillId="2" borderId="7" xfId="0" applyFont="1" applyFill="1" applyBorder="1" applyAlignment="1" applyProtection="1">
      <alignment horizontal="center" vertical="center" wrapText="1"/>
      <protection hidden="1"/>
    </xf>
    <xf numFmtId="0" fontId="12" fillId="2" borderId="8" xfId="0" applyFont="1" applyFill="1" applyBorder="1" applyAlignment="1" applyProtection="1">
      <alignment horizontal="center" vertical="center" wrapText="1"/>
      <protection hidden="1"/>
    </xf>
    <xf numFmtId="0" fontId="12" fillId="8" borderId="7" xfId="0" applyFont="1" applyFill="1" applyBorder="1" applyAlignment="1" applyProtection="1">
      <alignment horizontal="center" vertical="center" wrapText="1"/>
      <protection hidden="1"/>
    </xf>
    <xf numFmtId="0" fontId="12" fillId="8" borderId="44" xfId="0" applyFont="1" applyFill="1" applyBorder="1" applyAlignment="1" applyProtection="1">
      <alignment horizontal="center" vertical="center" wrapText="1"/>
      <protection hidden="1"/>
    </xf>
    <xf numFmtId="0" fontId="12" fillId="4" borderId="7" xfId="0" applyFont="1" applyFill="1" applyBorder="1" applyAlignment="1" applyProtection="1">
      <alignment horizontal="center" vertical="center" wrapText="1"/>
      <protection hidden="1"/>
    </xf>
    <xf numFmtId="0" fontId="12" fillId="4" borderId="8" xfId="0" applyFont="1" applyFill="1" applyBorder="1" applyAlignment="1" applyProtection="1">
      <alignment horizontal="center" vertical="center" wrapText="1"/>
      <protection hidden="1"/>
    </xf>
    <xf numFmtId="0" fontId="8" fillId="6" borderId="24" xfId="0" applyFont="1" applyFill="1" applyBorder="1" applyAlignment="1" applyProtection="1">
      <alignment horizontal="center" vertical="center" textRotation="90" wrapText="1"/>
      <protection hidden="1"/>
    </xf>
    <xf numFmtId="0" fontId="8" fillId="6" borderId="28" xfId="0" applyFont="1" applyFill="1" applyBorder="1" applyAlignment="1" applyProtection="1">
      <alignment horizontal="center" vertical="center" textRotation="90" wrapText="1"/>
      <protection hidden="1"/>
    </xf>
    <xf numFmtId="0" fontId="8" fillId="6" borderId="30" xfId="0" applyFont="1" applyFill="1" applyBorder="1" applyAlignment="1" applyProtection="1">
      <alignment horizontal="center" vertical="center" textRotation="90" wrapText="1"/>
      <protection hidden="1"/>
    </xf>
    <xf numFmtId="0" fontId="8" fillId="6" borderId="25" xfId="0" applyFont="1" applyFill="1" applyBorder="1" applyAlignment="1" applyProtection="1">
      <alignment horizontal="center" vertical="center" textRotation="90" wrapText="1"/>
      <protection hidden="1"/>
    </xf>
    <xf numFmtId="0" fontId="8" fillId="6" borderId="9" xfId="0" applyFont="1" applyFill="1" applyBorder="1" applyAlignment="1" applyProtection="1">
      <alignment horizontal="center" vertical="center" textRotation="90" wrapText="1"/>
      <protection hidden="1"/>
    </xf>
    <xf numFmtId="0" fontId="8" fillId="6" borderId="31" xfId="0" applyFont="1" applyFill="1" applyBorder="1" applyAlignment="1" applyProtection="1">
      <alignment horizontal="center" vertical="center" textRotation="90" wrapText="1"/>
      <protection hidden="1"/>
    </xf>
    <xf numFmtId="0" fontId="8" fillId="6" borderId="25" xfId="0" applyFont="1" applyFill="1" applyBorder="1" applyAlignment="1" applyProtection="1">
      <alignment horizontal="center" vertical="center" wrapText="1"/>
      <protection hidden="1"/>
    </xf>
    <xf numFmtId="0" fontId="8" fillId="6" borderId="9" xfId="0" applyFont="1" applyFill="1" applyBorder="1" applyAlignment="1" applyProtection="1">
      <alignment horizontal="center" vertical="center" wrapText="1"/>
      <protection hidden="1"/>
    </xf>
    <xf numFmtId="0" fontId="8" fillId="6" borderId="31" xfId="0" applyFont="1" applyFill="1" applyBorder="1" applyAlignment="1" applyProtection="1">
      <alignment horizontal="center" vertical="center" wrapText="1"/>
      <protection hidden="1"/>
    </xf>
    <xf numFmtId="0" fontId="8" fillId="6" borderId="26" xfId="0" applyFont="1" applyFill="1" applyBorder="1" applyAlignment="1" applyProtection="1">
      <alignment horizontal="center" vertical="center" textRotation="90" wrapText="1"/>
      <protection hidden="1"/>
    </xf>
    <xf numFmtId="0" fontId="8" fillId="6" borderId="11" xfId="0" applyFont="1" applyFill="1" applyBorder="1" applyAlignment="1" applyProtection="1">
      <alignment horizontal="center" vertical="center" textRotation="90" wrapText="1"/>
      <protection hidden="1"/>
    </xf>
    <xf numFmtId="0" fontId="8" fillId="6" borderId="32" xfId="0" applyFont="1" applyFill="1" applyBorder="1" applyAlignment="1" applyProtection="1">
      <alignment horizontal="center" vertical="center" textRotation="90" wrapText="1"/>
      <protection hidden="1"/>
    </xf>
    <xf numFmtId="164" fontId="8" fillId="3" borderId="21" xfId="0" applyNumberFormat="1" applyFont="1" applyFill="1" applyBorder="1" applyAlignment="1" applyProtection="1">
      <alignment horizontal="center" wrapText="1"/>
      <protection locked="0" hidden="1"/>
    </xf>
    <xf numFmtId="0" fontId="22" fillId="5"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hidden="1"/>
    </xf>
    <xf numFmtId="0" fontId="30" fillId="0" borderId="9" xfId="0" applyFont="1" applyBorder="1" applyAlignment="1">
      <alignment horizontal="center" vertical="center" wrapText="1"/>
    </xf>
    <xf numFmtId="9" fontId="30" fillId="0" borderId="9" xfId="1" applyFont="1" applyBorder="1" applyAlignment="1">
      <alignment horizontal="center" vertical="center" wrapText="1"/>
    </xf>
    <xf numFmtId="0" fontId="32" fillId="0" borderId="0" xfId="2" applyFont="1" applyAlignment="1">
      <alignment horizontal="center" wrapText="1"/>
    </xf>
    <xf numFmtId="0" fontId="34" fillId="0" borderId="0" xfId="2" applyFont="1" applyBorder="1" applyAlignment="1">
      <alignment horizontal="left" vertical="center" wrapText="1"/>
    </xf>
    <xf numFmtId="0" fontId="35" fillId="0" borderId="0" xfId="2" applyFont="1" applyBorder="1" applyAlignment="1">
      <alignment horizontal="right" vertical="center" wrapText="1"/>
    </xf>
    <xf numFmtId="0" fontId="34" fillId="0" borderId="0" xfId="2" applyFont="1" applyAlignment="1">
      <alignment horizontal="center" wrapText="1"/>
    </xf>
    <xf numFmtId="0" fontId="31" fillId="2" borderId="9" xfId="2" applyFont="1" applyFill="1" applyBorder="1" applyAlignment="1">
      <alignment horizontal="center" vertical="center" wrapText="1"/>
    </xf>
    <xf numFmtId="0" fontId="29" fillId="2" borderId="9" xfId="0" applyFont="1" applyFill="1" applyBorder="1" applyAlignment="1">
      <alignment horizontal="center" vertical="center" wrapText="1"/>
    </xf>
    <xf numFmtId="0" fontId="30" fillId="0" borderId="9" xfId="0" applyFont="1" applyBorder="1" applyAlignment="1">
      <alignment horizontal="left" vertical="center" wrapText="1"/>
    </xf>
    <xf numFmtId="0" fontId="30" fillId="0" borderId="10"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0" xfId="0" applyFont="1" applyBorder="1" applyAlignment="1">
      <alignment horizontal="left" vertical="center" wrapText="1"/>
    </xf>
    <xf numFmtId="0" fontId="30" fillId="0" borderId="12" xfId="0" applyFont="1" applyBorder="1" applyAlignment="1">
      <alignment horizontal="left" vertical="center" wrapText="1"/>
    </xf>
    <xf numFmtId="9" fontId="30" fillId="0" borderId="10" xfId="1" applyFont="1" applyBorder="1" applyAlignment="1">
      <alignment horizontal="center" vertical="center" wrapText="1"/>
    </xf>
    <xf numFmtId="9" fontId="30" fillId="0" borderId="12" xfId="1" applyFont="1" applyBorder="1" applyAlignment="1">
      <alignment horizontal="center" vertical="center" wrapText="1"/>
    </xf>
    <xf numFmtId="0" fontId="34" fillId="0" borderId="0" xfId="2" applyFont="1" applyAlignment="1">
      <alignment horizontal="center" vertical="center" wrapText="1"/>
    </xf>
    <xf numFmtId="0" fontId="30" fillId="2" borderId="9" xfId="0" applyFont="1" applyFill="1" applyBorder="1" applyAlignment="1">
      <alignment horizontal="center" vertical="center" wrapText="1"/>
    </xf>
    <xf numFmtId="0" fontId="29" fillId="2" borderId="9" xfId="0" applyFont="1" applyFill="1" applyBorder="1" applyAlignment="1">
      <alignment horizontal="center" vertical="center"/>
    </xf>
    <xf numFmtId="0" fontId="30" fillId="2" borderId="2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29" fillId="0" borderId="0" xfId="0" applyFont="1" applyAlignment="1">
      <alignment horizontal="center"/>
    </xf>
    <xf numFmtId="0" fontId="30" fillId="2" borderId="10"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12" fillId="0" borderId="0" xfId="0" applyFont="1" applyFill="1" applyBorder="1" applyAlignment="1" applyProtection="1">
      <alignment horizontal="center"/>
      <protection hidden="1"/>
    </xf>
    <xf numFmtId="0" fontId="8" fillId="2" borderId="49" xfId="0" applyFont="1" applyFill="1" applyBorder="1" applyAlignment="1" applyProtection="1">
      <alignment horizontal="center" vertical="center" textRotation="90"/>
      <protection hidden="1"/>
    </xf>
    <xf numFmtId="0" fontId="12" fillId="2" borderId="38" xfId="0" applyFont="1" applyFill="1" applyBorder="1" applyAlignment="1" applyProtection="1">
      <alignment horizontal="center" vertical="center" wrapText="1"/>
      <protection hidden="1"/>
    </xf>
    <xf numFmtId="0" fontId="12" fillId="2" borderId="44" xfId="0" applyFont="1" applyFill="1" applyBorder="1" applyAlignment="1" applyProtection="1">
      <alignment horizontal="center" vertical="center" wrapText="1"/>
      <protection hidden="1"/>
    </xf>
    <xf numFmtId="0" fontId="12" fillId="2" borderId="20"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37" xfId="0" applyFont="1" applyFill="1" applyBorder="1" applyAlignment="1" applyProtection="1">
      <alignment horizontal="center" vertical="center"/>
      <protection hidden="1"/>
    </xf>
    <xf numFmtId="0" fontId="8" fillId="2" borderId="51" xfId="0" applyFont="1" applyFill="1" applyBorder="1" applyAlignment="1" applyProtection="1">
      <alignment horizontal="center" vertical="center"/>
      <protection hidden="1"/>
    </xf>
    <xf numFmtId="0" fontId="8" fillId="2" borderId="52" xfId="0" applyFont="1" applyFill="1" applyBorder="1" applyAlignment="1" applyProtection="1">
      <alignment horizontal="center" vertical="center"/>
      <protection hidden="1"/>
    </xf>
    <xf numFmtId="0" fontId="8" fillId="2" borderId="22" xfId="0" applyFont="1" applyFill="1" applyBorder="1" applyAlignment="1" applyProtection="1">
      <alignment horizontal="center" vertical="center" textRotation="90"/>
      <protection hidden="1"/>
    </xf>
    <xf numFmtId="0" fontId="8" fillId="2" borderId="23" xfId="0" applyFont="1" applyFill="1" applyBorder="1" applyAlignment="1" applyProtection="1">
      <alignment horizontal="center" vertical="center" textRotation="90"/>
      <protection hidden="1"/>
    </xf>
    <xf numFmtId="0" fontId="8" fillId="2" borderId="50" xfId="0" applyFont="1" applyFill="1" applyBorder="1" applyAlignment="1" applyProtection="1">
      <alignment horizontal="center" vertical="center" textRotation="90"/>
      <protection hidden="1"/>
    </xf>
    <xf numFmtId="0" fontId="12" fillId="2" borderId="28" xfId="0" applyFont="1" applyFill="1" applyBorder="1" applyAlignment="1" applyProtection="1">
      <alignment horizontal="center" vertical="center" wrapText="1"/>
      <protection hidden="1"/>
    </xf>
    <xf numFmtId="0" fontId="12" fillId="2" borderId="9" xfId="0" applyFont="1" applyFill="1" applyBorder="1" applyAlignment="1" applyProtection="1">
      <alignment horizontal="center" vertical="center" wrapText="1"/>
      <protection hidden="1"/>
    </xf>
    <xf numFmtId="0" fontId="38" fillId="0" borderId="0" xfId="4" applyFont="1" applyAlignment="1">
      <alignment horizontal="left"/>
    </xf>
    <xf numFmtId="0" fontId="38" fillId="0" borderId="0" xfId="4" applyFont="1" applyAlignment="1">
      <alignment horizontal="left" wrapText="1"/>
    </xf>
    <xf numFmtId="0" fontId="37" fillId="0" borderId="0" xfId="4" applyFont="1" applyAlignment="1">
      <alignment horizontal="left"/>
    </xf>
    <xf numFmtId="0" fontId="41" fillId="0" borderId="0" xfId="4" applyFont="1" applyBorder="1" applyAlignment="1">
      <alignment horizontal="center"/>
    </xf>
    <xf numFmtId="0" fontId="37" fillId="0" borderId="0" xfId="4" applyFont="1" applyAlignment="1">
      <alignment horizontal="left" wrapText="1"/>
    </xf>
    <xf numFmtId="0" fontId="38" fillId="0" borderId="20" xfId="4" applyFont="1" applyBorder="1" applyAlignment="1">
      <alignment horizontal="left"/>
    </xf>
    <xf numFmtId="0" fontId="38" fillId="0" borderId="7" xfId="4" applyFont="1" applyBorder="1" applyAlignment="1">
      <alignment horizontal="left"/>
    </xf>
    <xf numFmtId="0" fontId="38" fillId="0" borderId="8" xfId="4" applyFont="1" applyBorder="1" applyAlignment="1">
      <alignment horizontal="left"/>
    </xf>
    <xf numFmtId="0" fontId="41" fillId="0" borderId="0" xfId="4" applyFont="1" applyAlignment="1">
      <alignment horizontal="center"/>
    </xf>
    <xf numFmtId="0" fontId="38" fillId="0" borderId="16" xfId="4" applyFont="1" applyBorder="1" applyAlignment="1">
      <alignment horizontal="left"/>
    </xf>
    <xf numFmtId="0" fontId="38" fillId="0" borderId="0" xfId="4" applyFont="1" applyBorder="1" applyAlignment="1">
      <alignment horizontal="left"/>
    </xf>
    <xf numFmtId="0" fontId="41" fillId="0" borderId="0" xfId="4" applyFont="1" applyAlignment="1">
      <alignment horizontal="left"/>
    </xf>
    <xf numFmtId="0" fontId="38" fillId="0" borderId="17" xfId="4" applyFont="1" applyBorder="1" applyAlignment="1">
      <alignment horizontal="left" wrapText="1"/>
    </xf>
    <xf numFmtId="0" fontId="38" fillId="0" borderId="20" xfId="4" applyFont="1" applyBorder="1" applyAlignment="1">
      <alignment horizontal="center"/>
    </xf>
    <xf numFmtId="0" fontId="38" fillId="0" borderId="7" xfId="4" applyFont="1" applyBorder="1" applyAlignment="1">
      <alignment horizontal="center"/>
    </xf>
    <xf numFmtId="0" fontId="38" fillId="0" borderId="8" xfId="4" applyFont="1" applyBorder="1" applyAlignment="1">
      <alignment horizontal="center"/>
    </xf>
    <xf numFmtId="0" fontId="41" fillId="0" borderId="14" xfId="4" applyFont="1" applyBorder="1" applyAlignment="1">
      <alignment horizontal="center"/>
    </xf>
    <xf numFmtId="0" fontId="38" fillId="0" borderId="9" xfId="4" applyFont="1" applyBorder="1" applyAlignment="1">
      <alignment horizontal="center"/>
    </xf>
    <xf numFmtId="0" fontId="37" fillId="0" borderId="0" xfId="4" applyFont="1" applyAlignment="1">
      <alignment horizontal="center"/>
    </xf>
    <xf numFmtId="0" fontId="38" fillId="0" borderId="0" xfId="4" applyFont="1" applyAlignment="1">
      <alignment wrapText="1"/>
    </xf>
    <xf numFmtId="0" fontId="41" fillId="0" borderId="0" xfId="4" applyFont="1" applyAlignment="1">
      <alignment horizontal="center" wrapText="1"/>
    </xf>
    <xf numFmtId="0" fontId="0" fillId="0" borderId="0" xfId="0" applyAlignment="1">
      <alignment horizontal="center"/>
    </xf>
    <xf numFmtId="0" fontId="22" fillId="0" borderId="0" xfId="0" applyFont="1" applyAlignment="1">
      <alignment horizontal="center"/>
    </xf>
    <xf numFmtId="0" fontId="42" fillId="0" borderId="0" xfId="0" applyFont="1" applyAlignment="1">
      <alignment horizontal="right" wrapText="1"/>
    </xf>
    <xf numFmtId="0" fontId="29" fillId="0" borderId="0" xfId="0" applyFont="1" applyAlignment="1">
      <alignment horizontal="center" wrapText="1"/>
    </xf>
    <xf numFmtId="0" fontId="30" fillId="0" borderId="16" xfId="0" applyFont="1" applyFill="1" applyBorder="1" applyAlignment="1">
      <alignment horizontal="left" vertical="center" wrapText="1"/>
    </xf>
    <xf numFmtId="0" fontId="30" fillId="0" borderId="0" xfId="0" applyFont="1" applyFill="1" applyBorder="1" applyAlignment="1">
      <alignment horizontal="left" vertical="center" wrapText="1"/>
    </xf>
  </cellXfs>
  <cellStyles count="5">
    <cellStyle name="Обычный" xfId="0" builtinId="0"/>
    <cellStyle name="Обычный 2" xfId="2"/>
    <cellStyle name="Обычный 3" xfId="4"/>
    <cellStyle name="Процентный" xfId="1" builtinId="5"/>
    <cellStyle name="Процентный 2" xfId="3"/>
  </cellStyles>
  <dxfs count="39">
    <dxf>
      <font>
        <color theme="0"/>
      </font>
    </dxf>
    <dxf>
      <font>
        <color rgb="FFFFC000"/>
      </font>
      <fill>
        <patternFill>
          <bgColor rgb="FFFFC000"/>
        </patternFill>
      </fill>
    </dxf>
    <dxf>
      <font>
        <color rgb="FFFF0000"/>
      </font>
      <fill>
        <patternFill>
          <bgColor rgb="FFFF0000"/>
        </patternFill>
      </fill>
    </dxf>
    <dxf>
      <font>
        <color rgb="FF92D050"/>
      </font>
      <fill>
        <patternFill>
          <bgColor rgb="FF92D050"/>
        </patternFill>
      </fill>
    </dxf>
    <dxf>
      <font>
        <color rgb="FF00B050"/>
      </font>
      <fill>
        <patternFill>
          <bgColor rgb="FF00B050"/>
        </patternFill>
      </fill>
    </dxf>
    <dxf>
      <font>
        <color theme="0"/>
      </font>
    </dxf>
    <dxf>
      <font>
        <color theme="0"/>
      </font>
    </dxf>
    <dxf>
      <font>
        <color theme="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понимания текста</a:t>
            </a: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Рабочий!$A$6:$A$10</c:f>
              <c:strCache>
                <c:ptCount val="5"/>
                <c:pt idx="0">
                  <c:v>Недостаточный</c:v>
                </c:pt>
                <c:pt idx="1">
                  <c:v>Низкий</c:v>
                </c:pt>
                <c:pt idx="2">
                  <c:v>Средний</c:v>
                </c:pt>
                <c:pt idx="3">
                  <c:v>Высокий</c:v>
                </c:pt>
                <c:pt idx="4">
                  <c:v>Высший</c:v>
                </c:pt>
              </c:strCache>
            </c:strRef>
          </c:cat>
          <c:val>
            <c:numRef>
              <c:f>(Результаты!$D$8,Результаты!$F$8,Результаты!$H$8,Результаты!$J$8,Результаты!$L$8)</c:f>
              <c:numCache>
                <c:formatCode>0%</c:formatCode>
                <c:ptCount val="5"/>
                <c:pt idx="0">
                  <c:v>3.5714285714285712E-2</c:v>
                </c:pt>
                <c:pt idx="1">
                  <c:v>0</c:v>
                </c:pt>
                <c:pt idx="2">
                  <c:v>0.10714285714285714</c:v>
                </c:pt>
                <c:pt idx="3">
                  <c:v>0.25</c:v>
                </c:pt>
                <c:pt idx="4">
                  <c:v>0.6071428571428571</c:v>
                </c:pt>
              </c:numCache>
            </c:numRef>
          </c:val>
        </c:ser>
        <c:dLbls>
          <c:showVal val="1"/>
        </c:dLbls>
      </c:pie3DChart>
    </c:plotArea>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отдельных заданий.</a:t>
            </a:r>
            <a:r>
              <a:rPr lang="ru-RU" sz="1400" baseline="0">
                <a:latin typeface="Times New Roman" panose="02020603050405020304" pitchFamily="18" charset="0"/>
                <a:cs typeface="Times New Roman" panose="02020603050405020304" pitchFamily="18" charset="0"/>
              </a:rPr>
              <a:t> Информационный текст</a:t>
            </a:r>
            <a:endParaRPr lang="ru-RU" sz="1400">
              <a:latin typeface="Times New Roman" panose="02020603050405020304" pitchFamily="18" charset="0"/>
              <a:cs typeface="Times New Roman" panose="02020603050405020304" pitchFamily="18" charset="0"/>
            </a:endParaRPr>
          </a:p>
        </c:rich>
      </c:tx>
    </c:title>
    <c:plotArea>
      <c:layout/>
      <c:barChart>
        <c:barDir val="col"/>
        <c:grouping val="clustered"/>
        <c:ser>
          <c:idx val="2"/>
          <c:order val="0"/>
          <c:tx>
            <c:strRef>
              <c:f>Диаграмма_задания!$A$8</c:f>
              <c:strCache>
                <c:ptCount val="1"/>
                <c:pt idx="0">
                  <c:v>Справились с заданием (набрали 1 или 2 балла)</c:v>
                </c:pt>
              </c:strCache>
            </c:strRef>
          </c:tx>
          <c:val>
            <c:numRef>
              <c:f>Диаграмма_задания!$P$8:$AA$8</c:f>
              <c:numCache>
                <c:formatCode>0%</c:formatCode>
                <c:ptCount val="12"/>
                <c:pt idx="0">
                  <c:v>0.8571428571428571</c:v>
                </c:pt>
                <c:pt idx="1">
                  <c:v>0.75</c:v>
                </c:pt>
                <c:pt idx="2">
                  <c:v>0.8571428571428571</c:v>
                </c:pt>
                <c:pt idx="3">
                  <c:v>0.7857142857142857</c:v>
                </c:pt>
                <c:pt idx="4">
                  <c:v>0.7142857142857143</c:v>
                </c:pt>
                <c:pt idx="5">
                  <c:v>0.6785714285714286</c:v>
                </c:pt>
                <c:pt idx="6">
                  <c:v>0.75</c:v>
                </c:pt>
                <c:pt idx="7">
                  <c:v>0.8214285714285714</c:v>
                </c:pt>
                <c:pt idx="8">
                  <c:v>0.32142857142857145</c:v>
                </c:pt>
                <c:pt idx="9">
                  <c:v>0.8928571428571429</c:v>
                </c:pt>
                <c:pt idx="10">
                  <c:v>0.8928571428571429</c:v>
                </c:pt>
                <c:pt idx="11">
                  <c:v>0.75</c:v>
                </c:pt>
              </c:numCache>
            </c:numRef>
          </c:val>
        </c:ser>
        <c:ser>
          <c:idx val="0"/>
          <c:order val="1"/>
          <c:tx>
            <c:strRef>
              <c:f>Диаграмма_задания!$A$6</c:f>
              <c:strCache>
                <c:ptCount val="1"/>
                <c:pt idx="0">
                  <c:v>Выполнили неверно</c:v>
                </c:pt>
              </c:strCache>
            </c:strRef>
          </c:tx>
          <c:val>
            <c:numRef>
              <c:f>Диаграмма_задания!$P$6:$AA$6</c:f>
              <c:numCache>
                <c:formatCode>0%</c:formatCode>
                <c:ptCount val="12"/>
                <c:pt idx="0">
                  <c:v>0.10714285714285714</c:v>
                </c:pt>
                <c:pt idx="1">
                  <c:v>0.21428571428571427</c:v>
                </c:pt>
                <c:pt idx="2">
                  <c:v>0.10714285714285714</c:v>
                </c:pt>
                <c:pt idx="3">
                  <c:v>0.17857142857142858</c:v>
                </c:pt>
                <c:pt idx="4">
                  <c:v>0.25</c:v>
                </c:pt>
                <c:pt idx="5">
                  <c:v>0.2857142857142857</c:v>
                </c:pt>
                <c:pt idx="6">
                  <c:v>0.21428571428571427</c:v>
                </c:pt>
                <c:pt idx="7">
                  <c:v>0.14285714285714285</c:v>
                </c:pt>
                <c:pt idx="8">
                  <c:v>0.6428571428571429</c:v>
                </c:pt>
                <c:pt idx="9">
                  <c:v>7.1428571428571425E-2</c:v>
                </c:pt>
                <c:pt idx="10">
                  <c:v>7.1428571428571425E-2</c:v>
                </c:pt>
                <c:pt idx="11">
                  <c:v>0.21428571428571427</c:v>
                </c:pt>
              </c:numCache>
            </c:numRef>
          </c:val>
        </c:ser>
        <c:ser>
          <c:idx val="1"/>
          <c:order val="2"/>
          <c:tx>
            <c:strRef>
              <c:f>Диаграмма_задания!$A$7</c:f>
              <c:strCache>
                <c:ptCount val="1"/>
                <c:pt idx="0">
                  <c:v>Не приступили к выполнению</c:v>
                </c:pt>
              </c:strCache>
            </c:strRef>
          </c:tx>
          <c:val>
            <c:numRef>
              <c:f>Диаграмма_задания!$P$7:$AA$7</c:f>
              <c:numCache>
                <c:formatCode>0%</c:formatCode>
                <c:ptCount val="12"/>
                <c:pt idx="0">
                  <c:v>3.5714285714285712E-2</c:v>
                </c:pt>
                <c:pt idx="1">
                  <c:v>3.5714285714285712E-2</c:v>
                </c:pt>
                <c:pt idx="2">
                  <c:v>3.5714285714285712E-2</c:v>
                </c:pt>
                <c:pt idx="3">
                  <c:v>3.5714285714285712E-2</c:v>
                </c:pt>
                <c:pt idx="4">
                  <c:v>3.5714285714285712E-2</c:v>
                </c:pt>
                <c:pt idx="5">
                  <c:v>3.5714285714285712E-2</c:v>
                </c:pt>
                <c:pt idx="6">
                  <c:v>3.5714285714285712E-2</c:v>
                </c:pt>
                <c:pt idx="7">
                  <c:v>3.5714285714285712E-2</c:v>
                </c:pt>
                <c:pt idx="8">
                  <c:v>3.5714285714285712E-2</c:v>
                </c:pt>
                <c:pt idx="9">
                  <c:v>3.5714285714285712E-2</c:v>
                </c:pt>
                <c:pt idx="10">
                  <c:v>3.5714285714285712E-2</c:v>
                </c:pt>
                <c:pt idx="11">
                  <c:v>3.5714285714285712E-2</c:v>
                </c:pt>
              </c:numCache>
            </c:numRef>
          </c:val>
        </c:ser>
        <c:dLbls/>
        <c:axId val="83731200"/>
        <c:axId val="83732736"/>
      </c:barChart>
      <c:catAx>
        <c:axId val="83731200"/>
        <c:scaling>
          <c:orientation val="minMax"/>
        </c:scaling>
        <c:axPos val="b"/>
        <c:majorTickMark val="none"/>
        <c:tickLblPos val="nextTo"/>
        <c:crossAx val="83732736"/>
        <c:crosses val="autoZero"/>
        <c:auto val="1"/>
        <c:lblAlgn val="ctr"/>
        <c:lblOffset val="100"/>
      </c:catAx>
      <c:valAx>
        <c:axId val="83732736"/>
        <c:scaling>
          <c:orientation val="minMax"/>
        </c:scaling>
        <c:axPos val="l"/>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3731200"/>
        <c:crosses val="autoZero"/>
        <c:crossBetween val="between"/>
      </c:valAx>
      <c:dTable>
        <c:showHorzBorder val="1"/>
        <c:showVertBorder val="1"/>
        <c:showOutline val="1"/>
        <c:showKeys val="1"/>
        <c:txPr>
          <a:bodyPr/>
          <a:lstStyle/>
          <a:p>
            <a:pPr rtl="0">
              <a:defRPr>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комплексной работы (относительно ученика)</a:t>
            </a:r>
          </a:p>
        </c:rich>
      </c:tx>
    </c:title>
    <c:plotArea>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Диаграмма_рез!$H$3:$H$42</c:f>
              <c:numCache>
                <c:formatCode>0%</c:formatCode>
                <c:ptCount val="40"/>
                <c:pt idx="0">
                  <c:v>0.967741935483871</c:v>
                </c:pt>
                <c:pt idx="1">
                  <c:v>0.61290322580645162</c:v>
                </c:pt>
                <c:pt idx="2">
                  <c:v>0.58064516129032262</c:v>
                </c:pt>
                <c:pt idx="3">
                  <c:v>0.74193548387096775</c:v>
                </c:pt>
                <c:pt idx="4">
                  <c:v>0.967741935483871</c:v>
                </c:pt>
                <c:pt idx="5">
                  <c:v>0.93548387096774188</c:v>
                </c:pt>
                <c:pt idx="6">
                  <c:v>0.87096774193548387</c:v>
                </c:pt>
                <c:pt idx="7">
                  <c:v>0.83870967741935487</c:v>
                </c:pt>
                <c:pt idx="8">
                  <c:v>0.90322580645161288</c:v>
                </c:pt>
                <c:pt idx="9">
                  <c:v>0.64516129032258063</c:v>
                </c:pt>
                <c:pt idx="10">
                  <c:v>1</c:v>
                </c:pt>
                <c:pt idx="11">
                  <c:v>0.77419354838709675</c:v>
                </c:pt>
                <c:pt idx="12">
                  <c:v>0.67741935483870963</c:v>
                </c:pt>
                <c:pt idx="13">
                  <c:v>0.70967741935483875</c:v>
                </c:pt>
                <c:pt idx="14">
                  <c:v>0.67741935483870963</c:v>
                </c:pt>
                <c:pt idx="15">
                  <c:v>0.74193548387096775</c:v>
                </c:pt>
                <c:pt idx="16">
                  <c:v>0.5161290322580645</c:v>
                </c:pt>
                <c:pt idx="17">
                  <c:v>0.87096774193548387</c:v>
                </c:pt>
                <c:pt idx="18">
                  <c:v>0.58064516129032262</c:v>
                </c:pt>
                <c:pt idx="19">
                  <c:v>0.83870967741935487</c:v>
                </c:pt>
                <c:pt idx="20">
                  <c:v>0.87096774193548387</c:v>
                </c:pt>
                <c:pt idx="21">
                  <c:v>0.77419354838709675</c:v>
                </c:pt>
                <c:pt idx="22">
                  <c:v>0.77419354838709675</c:v>
                </c:pt>
                <c:pt idx="23">
                  <c:v>0</c:v>
                </c:pt>
                <c:pt idx="24">
                  <c:v>0.67741935483870963</c:v>
                </c:pt>
                <c:pt idx="25">
                  <c:v>0.87096774193548387</c:v>
                </c:pt>
                <c:pt idx="26">
                  <c:v>0.67741935483870963</c:v>
                </c:pt>
                <c:pt idx="27">
                  <c:v>0.64516129032258063</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dLbls/>
        <c:axId val="75882496"/>
        <c:axId val="75884416"/>
      </c:scatterChart>
      <c:scatterChart>
        <c:scatterStyle val="smoothMarker"/>
        <c:ser>
          <c:idx val="1"/>
          <c:order val="1"/>
          <c:tx>
            <c:v>Средний процент от максимального балла за всю работу</c:v>
          </c:tx>
          <c:marker>
            <c:symbol val="none"/>
          </c:marker>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Диаграмма_рез!$E$3:$E$42</c:f>
              <c:numCache>
                <c:formatCode>0%</c:formatCode>
                <c:ptCount val="40"/>
                <c:pt idx="0">
                  <c:v>0.74078341013824889</c:v>
                </c:pt>
                <c:pt idx="1">
                  <c:v>0.74078341013824889</c:v>
                </c:pt>
                <c:pt idx="2">
                  <c:v>0.74078341013824889</c:v>
                </c:pt>
                <c:pt idx="3">
                  <c:v>0.74078341013824889</c:v>
                </c:pt>
                <c:pt idx="4">
                  <c:v>0.74078341013824889</c:v>
                </c:pt>
                <c:pt idx="5">
                  <c:v>0.74078341013824889</c:v>
                </c:pt>
                <c:pt idx="6">
                  <c:v>0.74078341013824889</c:v>
                </c:pt>
                <c:pt idx="7">
                  <c:v>0.74078341013824889</c:v>
                </c:pt>
                <c:pt idx="8">
                  <c:v>0.74078341013824889</c:v>
                </c:pt>
                <c:pt idx="9">
                  <c:v>0.74078341013824889</c:v>
                </c:pt>
                <c:pt idx="10">
                  <c:v>0.74078341013824889</c:v>
                </c:pt>
                <c:pt idx="11">
                  <c:v>0.74078341013824889</c:v>
                </c:pt>
                <c:pt idx="12">
                  <c:v>0.74078341013824889</c:v>
                </c:pt>
                <c:pt idx="13">
                  <c:v>0.74078341013824889</c:v>
                </c:pt>
                <c:pt idx="14">
                  <c:v>0.74078341013824889</c:v>
                </c:pt>
                <c:pt idx="15">
                  <c:v>0.74078341013824889</c:v>
                </c:pt>
                <c:pt idx="16">
                  <c:v>0.74078341013824889</c:v>
                </c:pt>
                <c:pt idx="17">
                  <c:v>0.74078341013824889</c:v>
                </c:pt>
                <c:pt idx="18">
                  <c:v>0.74078341013824889</c:v>
                </c:pt>
                <c:pt idx="19">
                  <c:v>0.74078341013824889</c:v>
                </c:pt>
                <c:pt idx="20">
                  <c:v>0.74078341013824889</c:v>
                </c:pt>
                <c:pt idx="21">
                  <c:v>0.74078341013824889</c:v>
                </c:pt>
                <c:pt idx="22">
                  <c:v>0.74078341013824889</c:v>
                </c:pt>
                <c:pt idx="23">
                  <c:v>0.74078341013824889</c:v>
                </c:pt>
                <c:pt idx="24">
                  <c:v>0.74078341013824889</c:v>
                </c:pt>
                <c:pt idx="25">
                  <c:v>0.74078341013824889</c:v>
                </c:pt>
                <c:pt idx="26">
                  <c:v>0.74078341013824889</c:v>
                </c:pt>
                <c:pt idx="27">
                  <c:v>0.74078341013824889</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mooth val="1"/>
        </c:ser>
        <c:dLbls/>
        <c:axId val="75882496"/>
        <c:axId val="75884416"/>
      </c:scatterChart>
      <c:valAx>
        <c:axId val="75882496"/>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75884416"/>
        <c:crosses val="autoZero"/>
        <c:crossBetween val="midCat"/>
      </c:valAx>
      <c:valAx>
        <c:axId val="75884416"/>
        <c:scaling>
          <c:orientation val="minMax"/>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75882496"/>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комплексной работы </a:t>
            </a:r>
          </a:p>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Часть</a:t>
            </a:r>
            <a:r>
              <a:rPr lang="ru-RU" sz="1400" baseline="0">
                <a:latin typeface="Times New Roman" panose="02020603050405020304" pitchFamily="18" charset="0"/>
                <a:cs typeface="Times New Roman" panose="02020603050405020304" pitchFamily="18" charset="0"/>
              </a:rPr>
              <a:t> 1. Художественный текст</a:t>
            </a:r>
            <a:endParaRPr lang="ru-RU" sz="1400">
              <a:latin typeface="Times New Roman" panose="02020603050405020304" pitchFamily="18" charset="0"/>
              <a:cs typeface="Times New Roman" panose="02020603050405020304" pitchFamily="18" charset="0"/>
            </a:endParaRPr>
          </a:p>
        </c:rich>
      </c:tx>
    </c:title>
    <c:plotArea>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Диаграмма_рез!$I$3:$I$42</c:f>
              <c:numCache>
                <c:formatCode>0%</c:formatCode>
                <c:ptCount val="40"/>
                <c:pt idx="0">
                  <c:v>0.94117647058823528</c:v>
                </c:pt>
                <c:pt idx="1">
                  <c:v>0.58823529411764708</c:v>
                </c:pt>
                <c:pt idx="2">
                  <c:v>0.6470588235294118</c:v>
                </c:pt>
                <c:pt idx="3">
                  <c:v>0.6470588235294118</c:v>
                </c:pt>
                <c:pt idx="4">
                  <c:v>1</c:v>
                </c:pt>
                <c:pt idx="5">
                  <c:v>0.94117647058823528</c:v>
                </c:pt>
                <c:pt idx="6">
                  <c:v>0.94117647058823528</c:v>
                </c:pt>
                <c:pt idx="7">
                  <c:v>0.82352941176470584</c:v>
                </c:pt>
                <c:pt idx="8">
                  <c:v>0.88235294117647056</c:v>
                </c:pt>
                <c:pt idx="9">
                  <c:v>0.6470588235294118</c:v>
                </c:pt>
                <c:pt idx="10">
                  <c:v>1</c:v>
                </c:pt>
                <c:pt idx="11">
                  <c:v>0.76470588235294112</c:v>
                </c:pt>
                <c:pt idx="12">
                  <c:v>0.6470588235294118</c:v>
                </c:pt>
                <c:pt idx="13">
                  <c:v>0.58823529411764708</c:v>
                </c:pt>
                <c:pt idx="14">
                  <c:v>0.58823529411764708</c:v>
                </c:pt>
                <c:pt idx="15">
                  <c:v>0.70588235294117652</c:v>
                </c:pt>
                <c:pt idx="16">
                  <c:v>0.47058823529411764</c:v>
                </c:pt>
                <c:pt idx="17">
                  <c:v>0.82352941176470584</c:v>
                </c:pt>
                <c:pt idx="18">
                  <c:v>0.6470588235294118</c:v>
                </c:pt>
                <c:pt idx="19">
                  <c:v>0.82352941176470584</c:v>
                </c:pt>
                <c:pt idx="20">
                  <c:v>0.88235294117647056</c:v>
                </c:pt>
                <c:pt idx="21">
                  <c:v>0.82352941176470584</c:v>
                </c:pt>
                <c:pt idx="22">
                  <c:v>0.76470588235294112</c:v>
                </c:pt>
                <c:pt idx="23">
                  <c:v>0</c:v>
                </c:pt>
                <c:pt idx="24">
                  <c:v>0.88235294117647056</c:v>
                </c:pt>
                <c:pt idx="25">
                  <c:v>0.94117647058823528</c:v>
                </c:pt>
                <c:pt idx="26">
                  <c:v>0.82352941176470584</c:v>
                </c:pt>
                <c:pt idx="27">
                  <c:v>0.6470588235294118</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dLbls/>
        <c:axId val="80916480"/>
        <c:axId val="80918400"/>
      </c:scatterChart>
      <c:scatterChart>
        <c:scatterStyle val="smoothMarker"/>
        <c:ser>
          <c:idx val="1"/>
          <c:order val="1"/>
          <c:tx>
            <c:v>Средний процент от максимального балла за всю работу</c:v>
          </c:tx>
          <c:marker>
            <c:symbol val="none"/>
          </c:marker>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Диаграмма_рез!$F$3:$F$42</c:f>
              <c:numCache>
                <c:formatCode>0%</c:formatCode>
                <c:ptCount val="40"/>
                <c:pt idx="0">
                  <c:v>0.74579831932773111</c:v>
                </c:pt>
                <c:pt idx="1">
                  <c:v>0.74579831932773111</c:v>
                </c:pt>
                <c:pt idx="2">
                  <c:v>0.74579831932773111</c:v>
                </c:pt>
                <c:pt idx="3">
                  <c:v>0.74579831932773111</c:v>
                </c:pt>
                <c:pt idx="4">
                  <c:v>0.74579831932773111</c:v>
                </c:pt>
                <c:pt idx="5">
                  <c:v>0.74579831932773111</c:v>
                </c:pt>
                <c:pt idx="6">
                  <c:v>0.74579831932773111</c:v>
                </c:pt>
                <c:pt idx="7">
                  <c:v>0.74579831932773111</c:v>
                </c:pt>
                <c:pt idx="8">
                  <c:v>0.74579831932773111</c:v>
                </c:pt>
                <c:pt idx="9">
                  <c:v>0.74579831932773111</c:v>
                </c:pt>
                <c:pt idx="10">
                  <c:v>0.74579831932773111</c:v>
                </c:pt>
                <c:pt idx="11">
                  <c:v>0.74579831932773111</c:v>
                </c:pt>
                <c:pt idx="12">
                  <c:v>0.74579831932773111</c:v>
                </c:pt>
                <c:pt idx="13">
                  <c:v>0.74579831932773111</c:v>
                </c:pt>
                <c:pt idx="14">
                  <c:v>0.74579831932773111</c:v>
                </c:pt>
                <c:pt idx="15">
                  <c:v>0.74579831932773111</c:v>
                </c:pt>
                <c:pt idx="16">
                  <c:v>0.74579831932773111</c:v>
                </c:pt>
                <c:pt idx="17">
                  <c:v>0.74579831932773111</c:v>
                </c:pt>
                <c:pt idx="18">
                  <c:v>0.74579831932773111</c:v>
                </c:pt>
                <c:pt idx="19">
                  <c:v>0.74579831932773111</c:v>
                </c:pt>
                <c:pt idx="20">
                  <c:v>0.74579831932773111</c:v>
                </c:pt>
                <c:pt idx="21">
                  <c:v>0.74579831932773111</c:v>
                </c:pt>
                <c:pt idx="22">
                  <c:v>0.74579831932773111</c:v>
                </c:pt>
                <c:pt idx="23">
                  <c:v>0.74579831932773111</c:v>
                </c:pt>
                <c:pt idx="24">
                  <c:v>0.74579831932773111</c:v>
                </c:pt>
                <c:pt idx="25">
                  <c:v>0.74579831932773111</c:v>
                </c:pt>
                <c:pt idx="26">
                  <c:v>0.74579831932773111</c:v>
                </c:pt>
                <c:pt idx="27">
                  <c:v>0.74579831932773111</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mooth val="1"/>
        </c:ser>
        <c:dLbls/>
        <c:axId val="80916480"/>
        <c:axId val="80918400"/>
      </c:scatterChart>
      <c:valAx>
        <c:axId val="80916480"/>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80918400"/>
        <c:crosses val="autoZero"/>
        <c:crossBetween val="midCat"/>
      </c:valAx>
      <c:valAx>
        <c:axId val="80918400"/>
        <c:scaling>
          <c:orientation val="minMax"/>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0916480"/>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комплексной работы </a:t>
            </a:r>
          </a:p>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Часть</a:t>
            </a:r>
            <a:r>
              <a:rPr lang="ru-RU" sz="1400" baseline="0">
                <a:latin typeface="Times New Roman" panose="02020603050405020304" pitchFamily="18" charset="0"/>
                <a:cs typeface="Times New Roman" panose="02020603050405020304" pitchFamily="18" charset="0"/>
              </a:rPr>
              <a:t> 2. Информационный текст</a:t>
            </a:r>
            <a:endParaRPr lang="ru-RU" sz="1400">
              <a:latin typeface="Times New Roman" panose="02020603050405020304" pitchFamily="18" charset="0"/>
              <a:cs typeface="Times New Roman" panose="02020603050405020304" pitchFamily="18" charset="0"/>
            </a:endParaRPr>
          </a:p>
        </c:rich>
      </c:tx>
    </c:title>
    <c:plotArea>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Диаграмма_рез!$J$3:$J$42</c:f>
              <c:numCache>
                <c:formatCode>0%</c:formatCode>
                <c:ptCount val="40"/>
                <c:pt idx="0">
                  <c:v>1</c:v>
                </c:pt>
                <c:pt idx="1">
                  <c:v>0.6428571428571429</c:v>
                </c:pt>
                <c:pt idx="2">
                  <c:v>0.5</c:v>
                </c:pt>
                <c:pt idx="3">
                  <c:v>0.8571428571428571</c:v>
                </c:pt>
                <c:pt idx="4">
                  <c:v>0.9285714285714286</c:v>
                </c:pt>
                <c:pt idx="5">
                  <c:v>0.9285714285714286</c:v>
                </c:pt>
                <c:pt idx="6">
                  <c:v>0.7857142857142857</c:v>
                </c:pt>
                <c:pt idx="7">
                  <c:v>0.8571428571428571</c:v>
                </c:pt>
                <c:pt idx="8">
                  <c:v>0.9285714285714286</c:v>
                </c:pt>
                <c:pt idx="9">
                  <c:v>0.6428571428571429</c:v>
                </c:pt>
                <c:pt idx="10">
                  <c:v>1</c:v>
                </c:pt>
                <c:pt idx="11">
                  <c:v>0.7857142857142857</c:v>
                </c:pt>
                <c:pt idx="12">
                  <c:v>0.7142857142857143</c:v>
                </c:pt>
                <c:pt idx="13">
                  <c:v>0.8571428571428571</c:v>
                </c:pt>
                <c:pt idx="14">
                  <c:v>0.7857142857142857</c:v>
                </c:pt>
                <c:pt idx="15">
                  <c:v>0.7857142857142857</c:v>
                </c:pt>
                <c:pt idx="16">
                  <c:v>0.5714285714285714</c:v>
                </c:pt>
                <c:pt idx="17">
                  <c:v>0.9285714285714286</c:v>
                </c:pt>
                <c:pt idx="18">
                  <c:v>0.5</c:v>
                </c:pt>
                <c:pt idx="19">
                  <c:v>0.8571428571428571</c:v>
                </c:pt>
                <c:pt idx="20">
                  <c:v>0.8571428571428571</c:v>
                </c:pt>
                <c:pt idx="21">
                  <c:v>0.7142857142857143</c:v>
                </c:pt>
                <c:pt idx="22">
                  <c:v>0.7857142857142857</c:v>
                </c:pt>
                <c:pt idx="23">
                  <c:v>0</c:v>
                </c:pt>
                <c:pt idx="24">
                  <c:v>0.42857142857142855</c:v>
                </c:pt>
                <c:pt idx="25">
                  <c:v>0.7857142857142857</c:v>
                </c:pt>
                <c:pt idx="26">
                  <c:v>0.5</c:v>
                </c:pt>
                <c:pt idx="27">
                  <c:v>0.6428571428571429</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dLbls/>
        <c:axId val="82337792"/>
        <c:axId val="82339712"/>
      </c:scatterChart>
      <c:scatterChart>
        <c:scatterStyle val="smoothMarker"/>
        <c:ser>
          <c:idx val="1"/>
          <c:order val="1"/>
          <c:tx>
            <c:v>Средний процент от максимального балла за всю работу</c:v>
          </c:tx>
          <c:marker>
            <c:symbol val="none"/>
          </c:marker>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Диаграмма_рез!$G$3:$G$42</c:f>
              <c:numCache>
                <c:formatCode>0%</c:formatCode>
                <c:ptCount val="40"/>
                <c:pt idx="0">
                  <c:v>0.73469387755102045</c:v>
                </c:pt>
                <c:pt idx="1">
                  <c:v>0.73469387755102045</c:v>
                </c:pt>
                <c:pt idx="2">
                  <c:v>0.73469387755102045</c:v>
                </c:pt>
                <c:pt idx="3">
                  <c:v>0.73469387755102045</c:v>
                </c:pt>
                <c:pt idx="4">
                  <c:v>0.73469387755102045</c:v>
                </c:pt>
                <c:pt idx="5">
                  <c:v>0.73469387755102045</c:v>
                </c:pt>
                <c:pt idx="6">
                  <c:v>0.73469387755102045</c:v>
                </c:pt>
                <c:pt idx="7">
                  <c:v>0.73469387755102045</c:v>
                </c:pt>
                <c:pt idx="8">
                  <c:v>0.73469387755102045</c:v>
                </c:pt>
                <c:pt idx="9">
                  <c:v>0.73469387755102045</c:v>
                </c:pt>
                <c:pt idx="10">
                  <c:v>0.73469387755102045</c:v>
                </c:pt>
                <c:pt idx="11">
                  <c:v>0.73469387755102045</c:v>
                </c:pt>
                <c:pt idx="12">
                  <c:v>0.73469387755102045</c:v>
                </c:pt>
                <c:pt idx="13">
                  <c:v>0.73469387755102045</c:v>
                </c:pt>
                <c:pt idx="14">
                  <c:v>0.73469387755102045</c:v>
                </c:pt>
                <c:pt idx="15">
                  <c:v>0.73469387755102045</c:v>
                </c:pt>
                <c:pt idx="16">
                  <c:v>0.73469387755102045</c:v>
                </c:pt>
                <c:pt idx="17">
                  <c:v>0.73469387755102045</c:v>
                </c:pt>
                <c:pt idx="18">
                  <c:v>0.73469387755102045</c:v>
                </c:pt>
                <c:pt idx="19">
                  <c:v>0.73469387755102045</c:v>
                </c:pt>
                <c:pt idx="20">
                  <c:v>0.73469387755102045</c:v>
                </c:pt>
                <c:pt idx="21">
                  <c:v>0.73469387755102045</c:v>
                </c:pt>
                <c:pt idx="22">
                  <c:v>0.73469387755102045</c:v>
                </c:pt>
                <c:pt idx="23">
                  <c:v>0.73469387755102045</c:v>
                </c:pt>
                <c:pt idx="24">
                  <c:v>0.73469387755102045</c:v>
                </c:pt>
                <c:pt idx="25">
                  <c:v>0.73469387755102045</c:v>
                </c:pt>
                <c:pt idx="26">
                  <c:v>0.73469387755102045</c:v>
                </c:pt>
                <c:pt idx="27">
                  <c:v>0.73469387755102045</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mooth val="1"/>
        </c:ser>
        <c:dLbls/>
        <c:axId val="82337792"/>
        <c:axId val="82339712"/>
      </c:scatterChart>
      <c:valAx>
        <c:axId val="82337792"/>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82339712"/>
        <c:crosses val="autoZero"/>
        <c:crossBetween val="midCat"/>
      </c:valAx>
      <c:valAx>
        <c:axId val="82339712"/>
        <c:scaling>
          <c:orientation val="minMax"/>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2337792"/>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комплексной работы (художественный и информационный текст)</a:t>
            </a:r>
          </a:p>
        </c:rich>
      </c:tx>
    </c:title>
    <c:plotArea>
      <c:layout/>
      <c:scatterChart>
        <c:scatterStyle val="lineMarker"/>
        <c:ser>
          <c:idx val="0"/>
          <c:order val="2"/>
          <c:tx>
            <c:strRef>
              <c:f>Диаграмма_рез!$A$5</c:f>
              <c:strCache>
                <c:ptCount val="1"/>
                <c:pt idx="0">
                  <c:v>Ученик</c:v>
                </c:pt>
              </c:strCache>
            </c:strRef>
          </c:tx>
          <c:spPr>
            <a:ln w="28575">
              <a:noFill/>
            </a:ln>
          </c:spPr>
          <c:marker>
            <c:symbol val="circle"/>
            <c:size val="5"/>
          </c:marker>
          <c:xVal>
            <c:numRef>
              <c:f>Диаграмма_рез!$I$3:$I$42</c:f>
              <c:numCache>
                <c:formatCode>0%</c:formatCode>
                <c:ptCount val="40"/>
                <c:pt idx="0">
                  <c:v>0.94117647058823528</c:v>
                </c:pt>
                <c:pt idx="1">
                  <c:v>0.58823529411764708</c:v>
                </c:pt>
                <c:pt idx="2">
                  <c:v>0.6470588235294118</c:v>
                </c:pt>
                <c:pt idx="3">
                  <c:v>0.6470588235294118</c:v>
                </c:pt>
                <c:pt idx="4">
                  <c:v>1</c:v>
                </c:pt>
                <c:pt idx="5">
                  <c:v>0.94117647058823528</c:v>
                </c:pt>
                <c:pt idx="6">
                  <c:v>0.94117647058823528</c:v>
                </c:pt>
                <c:pt idx="7">
                  <c:v>0.82352941176470584</c:v>
                </c:pt>
                <c:pt idx="8">
                  <c:v>0.88235294117647056</c:v>
                </c:pt>
                <c:pt idx="9">
                  <c:v>0.6470588235294118</c:v>
                </c:pt>
                <c:pt idx="10">
                  <c:v>1</c:v>
                </c:pt>
                <c:pt idx="11">
                  <c:v>0.76470588235294112</c:v>
                </c:pt>
                <c:pt idx="12">
                  <c:v>0.6470588235294118</c:v>
                </c:pt>
                <c:pt idx="13">
                  <c:v>0.58823529411764708</c:v>
                </c:pt>
                <c:pt idx="14">
                  <c:v>0.58823529411764708</c:v>
                </c:pt>
                <c:pt idx="15">
                  <c:v>0.70588235294117652</c:v>
                </c:pt>
                <c:pt idx="16">
                  <c:v>0.47058823529411764</c:v>
                </c:pt>
                <c:pt idx="17">
                  <c:v>0.82352941176470584</c:v>
                </c:pt>
                <c:pt idx="18">
                  <c:v>0.6470588235294118</c:v>
                </c:pt>
                <c:pt idx="19">
                  <c:v>0.82352941176470584</c:v>
                </c:pt>
                <c:pt idx="20">
                  <c:v>0.88235294117647056</c:v>
                </c:pt>
                <c:pt idx="21">
                  <c:v>0.82352941176470584</c:v>
                </c:pt>
                <c:pt idx="22">
                  <c:v>0.76470588235294112</c:v>
                </c:pt>
                <c:pt idx="23">
                  <c:v>0</c:v>
                </c:pt>
                <c:pt idx="24">
                  <c:v>0.88235294117647056</c:v>
                </c:pt>
                <c:pt idx="25">
                  <c:v>0.94117647058823528</c:v>
                </c:pt>
                <c:pt idx="26">
                  <c:v>0.82352941176470584</c:v>
                </c:pt>
                <c:pt idx="27">
                  <c:v>0.6470588235294118</c:v>
                </c:pt>
                <c:pt idx="28">
                  <c:v>#N/A</c:v>
                </c:pt>
                <c:pt idx="29">
                  <c:v>#N/A</c:v>
                </c:pt>
                <c:pt idx="30">
                  <c:v>#N/A</c:v>
                </c:pt>
                <c:pt idx="31">
                  <c:v>#N/A</c:v>
                </c:pt>
                <c:pt idx="32">
                  <c:v>#N/A</c:v>
                </c:pt>
                <c:pt idx="33">
                  <c:v>#N/A</c:v>
                </c:pt>
                <c:pt idx="34">
                  <c:v>#N/A</c:v>
                </c:pt>
                <c:pt idx="35">
                  <c:v>#N/A</c:v>
                </c:pt>
                <c:pt idx="36">
                  <c:v>#N/A</c:v>
                </c:pt>
                <c:pt idx="37">
                  <c:v>#N/A</c:v>
                </c:pt>
                <c:pt idx="38">
                  <c:v>#N/A</c:v>
                </c:pt>
                <c:pt idx="39">
                  <c:v>#N/A</c:v>
                </c:pt>
              </c:numCache>
            </c:numRef>
          </c:xVal>
          <c:yVal>
            <c:numRef>
              <c:f>Диаграмма_рез!$J$3:$J$42</c:f>
              <c:numCache>
                <c:formatCode>0%</c:formatCode>
                <c:ptCount val="40"/>
                <c:pt idx="0">
                  <c:v>1</c:v>
                </c:pt>
                <c:pt idx="1">
                  <c:v>0.6428571428571429</c:v>
                </c:pt>
                <c:pt idx="2">
                  <c:v>0.5</c:v>
                </c:pt>
                <c:pt idx="3">
                  <c:v>0.8571428571428571</c:v>
                </c:pt>
                <c:pt idx="4">
                  <c:v>0.9285714285714286</c:v>
                </c:pt>
                <c:pt idx="5">
                  <c:v>0.9285714285714286</c:v>
                </c:pt>
                <c:pt idx="6">
                  <c:v>0.7857142857142857</c:v>
                </c:pt>
                <c:pt idx="7">
                  <c:v>0.8571428571428571</c:v>
                </c:pt>
                <c:pt idx="8">
                  <c:v>0.9285714285714286</c:v>
                </c:pt>
                <c:pt idx="9">
                  <c:v>0.6428571428571429</c:v>
                </c:pt>
                <c:pt idx="10">
                  <c:v>1</c:v>
                </c:pt>
                <c:pt idx="11">
                  <c:v>0.7857142857142857</c:v>
                </c:pt>
                <c:pt idx="12">
                  <c:v>0.7142857142857143</c:v>
                </c:pt>
                <c:pt idx="13">
                  <c:v>0.8571428571428571</c:v>
                </c:pt>
                <c:pt idx="14">
                  <c:v>0.7857142857142857</c:v>
                </c:pt>
                <c:pt idx="15">
                  <c:v>0.7857142857142857</c:v>
                </c:pt>
                <c:pt idx="16">
                  <c:v>0.5714285714285714</c:v>
                </c:pt>
                <c:pt idx="17">
                  <c:v>0.9285714285714286</c:v>
                </c:pt>
                <c:pt idx="18">
                  <c:v>0.5</c:v>
                </c:pt>
                <c:pt idx="19">
                  <c:v>0.8571428571428571</c:v>
                </c:pt>
                <c:pt idx="20">
                  <c:v>0.8571428571428571</c:v>
                </c:pt>
                <c:pt idx="21">
                  <c:v>0.7142857142857143</c:v>
                </c:pt>
                <c:pt idx="22">
                  <c:v>0.7857142857142857</c:v>
                </c:pt>
                <c:pt idx="23">
                  <c:v>0</c:v>
                </c:pt>
                <c:pt idx="24">
                  <c:v>0.42857142857142855</c:v>
                </c:pt>
                <c:pt idx="25">
                  <c:v>0.7857142857142857</c:v>
                </c:pt>
                <c:pt idx="26">
                  <c:v>0.5</c:v>
                </c:pt>
                <c:pt idx="27">
                  <c:v>0.6428571428571429</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dLbls/>
        <c:axId val="83457920"/>
        <c:axId val="83468288"/>
      </c:scatterChart>
      <c:scatterChart>
        <c:scatterStyle val="smoothMarker"/>
        <c:ser>
          <c:idx val="1"/>
          <c:order val="0"/>
          <c:tx>
            <c:strRef>
              <c:f>Диаграмма_рез!$A$3</c:f>
              <c:strCache>
                <c:ptCount val="1"/>
                <c:pt idx="0">
                  <c:v>Средний процент от максимального количества баллов за художественный текст</c:v>
                </c:pt>
              </c:strCache>
            </c:strRef>
          </c:tx>
          <c:spPr>
            <a:ln w="15875">
              <a:solidFill>
                <a:schemeClr val="tx1"/>
              </a:solidFill>
              <a:prstDash val="sysDash"/>
            </a:ln>
          </c:spPr>
          <c:marker>
            <c:symbol val="none"/>
          </c:marker>
          <c:xVal>
            <c:numRef>
              <c:f>Диаграмма_рез!$B$3:$B$43</c:f>
              <c:numCache>
                <c:formatCode>0.0%</c:formatCode>
                <c:ptCount val="41"/>
                <c:pt idx="0" formatCode="0%">
                  <c:v>0</c:v>
                </c:pt>
                <c:pt idx="1">
                  <c:v>2.5000000000000001E-2</c:v>
                </c:pt>
                <c:pt idx="2" formatCode="0%">
                  <c:v>0.05</c:v>
                </c:pt>
                <c:pt idx="3">
                  <c:v>7.4999999999999997E-2</c:v>
                </c:pt>
                <c:pt idx="4" formatCode="0%">
                  <c:v>0.1</c:v>
                </c:pt>
                <c:pt idx="5">
                  <c:v>0.125</c:v>
                </c:pt>
                <c:pt idx="6" formatCode="0%">
                  <c:v>0.15</c:v>
                </c:pt>
                <c:pt idx="7">
                  <c:v>0.17499999999999999</c:v>
                </c:pt>
                <c:pt idx="8" formatCode="0%">
                  <c:v>0.2</c:v>
                </c:pt>
                <c:pt idx="9">
                  <c:v>0.22500000000000001</c:v>
                </c:pt>
                <c:pt idx="10" formatCode="0%">
                  <c:v>0.25</c:v>
                </c:pt>
                <c:pt idx="11">
                  <c:v>0.27500000000000002</c:v>
                </c:pt>
                <c:pt idx="12" formatCode="0%">
                  <c:v>0.3</c:v>
                </c:pt>
                <c:pt idx="13">
                  <c:v>0.32500000000000001</c:v>
                </c:pt>
                <c:pt idx="14" formatCode="0%">
                  <c:v>0.35</c:v>
                </c:pt>
                <c:pt idx="15">
                  <c:v>0.375</c:v>
                </c:pt>
                <c:pt idx="16" formatCode="0%">
                  <c:v>0.4</c:v>
                </c:pt>
                <c:pt idx="17">
                  <c:v>0.42499999999999999</c:v>
                </c:pt>
                <c:pt idx="18" formatCode="0%">
                  <c:v>0.45</c:v>
                </c:pt>
                <c:pt idx="19">
                  <c:v>0.47499999999999998</c:v>
                </c:pt>
                <c:pt idx="20" formatCode="0%">
                  <c:v>0.5</c:v>
                </c:pt>
                <c:pt idx="21">
                  <c:v>0.52500000000000002</c:v>
                </c:pt>
                <c:pt idx="22" formatCode="0%">
                  <c:v>0.55000000000000004</c:v>
                </c:pt>
                <c:pt idx="23">
                  <c:v>0.57499999999999996</c:v>
                </c:pt>
                <c:pt idx="24" formatCode="0%">
                  <c:v>0.6</c:v>
                </c:pt>
                <c:pt idx="25">
                  <c:v>0.625</c:v>
                </c:pt>
                <c:pt idx="26" formatCode="0%">
                  <c:v>0.65</c:v>
                </c:pt>
                <c:pt idx="27">
                  <c:v>0.67500000000000004</c:v>
                </c:pt>
                <c:pt idx="28" formatCode="0%">
                  <c:v>0.7</c:v>
                </c:pt>
                <c:pt idx="29">
                  <c:v>0.72499999999999998</c:v>
                </c:pt>
                <c:pt idx="30" formatCode="0%">
                  <c:v>0.75</c:v>
                </c:pt>
                <c:pt idx="31">
                  <c:v>0.77500000000000002</c:v>
                </c:pt>
                <c:pt idx="32" formatCode="0%">
                  <c:v>0.8</c:v>
                </c:pt>
                <c:pt idx="33">
                  <c:v>0.82499999999999996</c:v>
                </c:pt>
                <c:pt idx="34" formatCode="0%">
                  <c:v>0.85</c:v>
                </c:pt>
                <c:pt idx="35">
                  <c:v>0.875</c:v>
                </c:pt>
                <c:pt idx="36" formatCode="0%">
                  <c:v>0.9</c:v>
                </c:pt>
                <c:pt idx="37">
                  <c:v>0.92500000000000004</c:v>
                </c:pt>
                <c:pt idx="38" formatCode="0%">
                  <c:v>0.95</c:v>
                </c:pt>
                <c:pt idx="39">
                  <c:v>0.97499999999999998</c:v>
                </c:pt>
                <c:pt idx="40" formatCode="0%">
                  <c:v>1</c:v>
                </c:pt>
              </c:numCache>
            </c:numRef>
          </c:xVal>
          <c:yVal>
            <c:numRef>
              <c:f>Диаграмма_рез!$C$3:$C$43</c:f>
              <c:numCache>
                <c:formatCode>0%</c:formatCode>
                <c:ptCount val="41"/>
                <c:pt idx="0">
                  <c:v>0.74579831932773111</c:v>
                </c:pt>
                <c:pt idx="1">
                  <c:v>0.74579831932773111</c:v>
                </c:pt>
                <c:pt idx="2">
                  <c:v>0.74579831932773111</c:v>
                </c:pt>
                <c:pt idx="3">
                  <c:v>0.74579831932773111</c:v>
                </c:pt>
                <c:pt idx="4">
                  <c:v>0.74579831932773111</c:v>
                </c:pt>
                <c:pt idx="5">
                  <c:v>0.74579831932773111</c:v>
                </c:pt>
                <c:pt idx="6">
                  <c:v>0.74579831932773111</c:v>
                </c:pt>
                <c:pt idx="7">
                  <c:v>0.74579831932773111</c:v>
                </c:pt>
                <c:pt idx="8">
                  <c:v>0.74579831932773111</c:v>
                </c:pt>
                <c:pt idx="9">
                  <c:v>0.74579831932773111</c:v>
                </c:pt>
                <c:pt idx="10">
                  <c:v>0.74579831932773111</c:v>
                </c:pt>
                <c:pt idx="11">
                  <c:v>0.74579831932773111</c:v>
                </c:pt>
                <c:pt idx="12">
                  <c:v>0.74579831932773111</c:v>
                </c:pt>
                <c:pt idx="13">
                  <c:v>0.74579831932773111</c:v>
                </c:pt>
                <c:pt idx="14">
                  <c:v>0.74579831932773111</c:v>
                </c:pt>
                <c:pt idx="15">
                  <c:v>0.74579831932773111</c:v>
                </c:pt>
                <c:pt idx="16">
                  <c:v>0.74579831932773111</c:v>
                </c:pt>
                <c:pt idx="17">
                  <c:v>0.74579831932773111</c:v>
                </c:pt>
                <c:pt idx="18">
                  <c:v>0.74579831932773111</c:v>
                </c:pt>
                <c:pt idx="19">
                  <c:v>0.74579831932773111</c:v>
                </c:pt>
                <c:pt idx="20">
                  <c:v>0.74579831932773111</c:v>
                </c:pt>
                <c:pt idx="21">
                  <c:v>0.74579831932773111</c:v>
                </c:pt>
                <c:pt idx="22">
                  <c:v>0.74579831932773111</c:v>
                </c:pt>
                <c:pt idx="23">
                  <c:v>0.74579831932773111</c:v>
                </c:pt>
                <c:pt idx="24">
                  <c:v>0.74579831932773111</c:v>
                </c:pt>
                <c:pt idx="25">
                  <c:v>0.74579831932773111</c:v>
                </c:pt>
                <c:pt idx="26">
                  <c:v>0.74579831932773111</c:v>
                </c:pt>
                <c:pt idx="27">
                  <c:v>0.74579831932773111</c:v>
                </c:pt>
                <c:pt idx="28">
                  <c:v>0.74579831932773111</c:v>
                </c:pt>
                <c:pt idx="29">
                  <c:v>0.74579831932773111</c:v>
                </c:pt>
                <c:pt idx="30">
                  <c:v>0.74579831932773111</c:v>
                </c:pt>
                <c:pt idx="31">
                  <c:v>0.74579831932773111</c:v>
                </c:pt>
                <c:pt idx="32">
                  <c:v>0.74579831932773111</c:v>
                </c:pt>
                <c:pt idx="33">
                  <c:v>0.74579831932773111</c:v>
                </c:pt>
                <c:pt idx="34">
                  <c:v>0.74579831932773111</c:v>
                </c:pt>
                <c:pt idx="35">
                  <c:v>0.74579831932773111</c:v>
                </c:pt>
                <c:pt idx="36">
                  <c:v>0.74579831932773111</c:v>
                </c:pt>
                <c:pt idx="37">
                  <c:v>0.74579831932773111</c:v>
                </c:pt>
                <c:pt idx="38">
                  <c:v>0.74579831932773111</c:v>
                </c:pt>
                <c:pt idx="39">
                  <c:v>0.74579831932773111</c:v>
                </c:pt>
                <c:pt idx="40">
                  <c:v>0.74579831932773111</c:v>
                </c:pt>
              </c:numCache>
            </c:numRef>
          </c:yVal>
          <c:smooth val="1"/>
        </c:ser>
        <c:ser>
          <c:idx val="2"/>
          <c:order val="1"/>
          <c:tx>
            <c:strRef>
              <c:f>Диаграмма_рез!$A$4</c:f>
              <c:strCache>
                <c:ptCount val="1"/>
                <c:pt idx="0">
                  <c:v>Средний процент от максимального количества баллов за информационный текст</c:v>
                </c:pt>
              </c:strCache>
            </c:strRef>
          </c:tx>
          <c:spPr>
            <a:ln w="15875">
              <a:solidFill>
                <a:schemeClr val="tx1"/>
              </a:solidFill>
              <a:prstDash val="dashDot"/>
            </a:ln>
          </c:spPr>
          <c:marker>
            <c:symbol val="none"/>
          </c:marker>
          <c:xVal>
            <c:numRef>
              <c:f>Диаграмма_рез!$D$3:$D$43</c:f>
              <c:numCache>
                <c:formatCode>0%</c:formatCode>
                <c:ptCount val="41"/>
                <c:pt idx="0">
                  <c:v>0.73469387755102045</c:v>
                </c:pt>
                <c:pt idx="1">
                  <c:v>0.73469387755102045</c:v>
                </c:pt>
                <c:pt idx="2">
                  <c:v>0.73469387755102045</c:v>
                </c:pt>
                <c:pt idx="3">
                  <c:v>0.73469387755102045</c:v>
                </c:pt>
                <c:pt idx="4">
                  <c:v>0.73469387755102045</c:v>
                </c:pt>
                <c:pt idx="5">
                  <c:v>0.73469387755102045</c:v>
                </c:pt>
                <c:pt idx="6">
                  <c:v>0.73469387755102045</c:v>
                </c:pt>
                <c:pt idx="7">
                  <c:v>0.73469387755102045</c:v>
                </c:pt>
                <c:pt idx="8">
                  <c:v>0.73469387755102045</c:v>
                </c:pt>
                <c:pt idx="9">
                  <c:v>0.73469387755102045</c:v>
                </c:pt>
                <c:pt idx="10">
                  <c:v>0.73469387755102045</c:v>
                </c:pt>
                <c:pt idx="11">
                  <c:v>0.73469387755102045</c:v>
                </c:pt>
                <c:pt idx="12">
                  <c:v>0.73469387755102045</c:v>
                </c:pt>
                <c:pt idx="13">
                  <c:v>0.73469387755102045</c:v>
                </c:pt>
                <c:pt idx="14">
                  <c:v>0.73469387755102045</c:v>
                </c:pt>
                <c:pt idx="15">
                  <c:v>0.73469387755102045</c:v>
                </c:pt>
                <c:pt idx="16">
                  <c:v>0.73469387755102045</c:v>
                </c:pt>
                <c:pt idx="17">
                  <c:v>0.73469387755102045</c:v>
                </c:pt>
                <c:pt idx="18">
                  <c:v>0.73469387755102045</c:v>
                </c:pt>
                <c:pt idx="19">
                  <c:v>0.73469387755102045</c:v>
                </c:pt>
                <c:pt idx="20">
                  <c:v>0.73469387755102045</c:v>
                </c:pt>
                <c:pt idx="21">
                  <c:v>0.73469387755102045</c:v>
                </c:pt>
                <c:pt idx="22">
                  <c:v>0.73469387755102045</c:v>
                </c:pt>
                <c:pt idx="23">
                  <c:v>0.73469387755102045</c:v>
                </c:pt>
                <c:pt idx="24">
                  <c:v>0.73469387755102045</c:v>
                </c:pt>
                <c:pt idx="25">
                  <c:v>0.73469387755102045</c:v>
                </c:pt>
                <c:pt idx="26">
                  <c:v>0.73469387755102045</c:v>
                </c:pt>
                <c:pt idx="27">
                  <c:v>0.73469387755102045</c:v>
                </c:pt>
                <c:pt idx="28">
                  <c:v>0.73469387755102045</c:v>
                </c:pt>
                <c:pt idx="29">
                  <c:v>0.73469387755102045</c:v>
                </c:pt>
                <c:pt idx="30">
                  <c:v>0.73469387755102045</c:v>
                </c:pt>
                <c:pt idx="31">
                  <c:v>0.73469387755102045</c:v>
                </c:pt>
                <c:pt idx="32">
                  <c:v>0.73469387755102045</c:v>
                </c:pt>
                <c:pt idx="33">
                  <c:v>0.73469387755102045</c:v>
                </c:pt>
                <c:pt idx="34">
                  <c:v>0.73469387755102045</c:v>
                </c:pt>
                <c:pt idx="35">
                  <c:v>0.73469387755102045</c:v>
                </c:pt>
                <c:pt idx="36">
                  <c:v>0.73469387755102045</c:v>
                </c:pt>
                <c:pt idx="37">
                  <c:v>0.73469387755102045</c:v>
                </c:pt>
                <c:pt idx="38">
                  <c:v>0.73469387755102045</c:v>
                </c:pt>
                <c:pt idx="39">
                  <c:v>0.73469387755102045</c:v>
                </c:pt>
                <c:pt idx="40">
                  <c:v>0.73469387755102045</c:v>
                </c:pt>
              </c:numCache>
            </c:numRef>
          </c:xVal>
          <c:yVal>
            <c:numRef>
              <c:f>Диаграмма_рез!$B$3:$B$43</c:f>
              <c:numCache>
                <c:formatCode>0.0%</c:formatCode>
                <c:ptCount val="41"/>
                <c:pt idx="0" formatCode="0%">
                  <c:v>0</c:v>
                </c:pt>
                <c:pt idx="1">
                  <c:v>2.5000000000000001E-2</c:v>
                </c:pt>
                <c:pt idx="2" formatCode="0%">
                  <c:v>0.05</c:v>
                </c:pt>
                <c:pt idx="3">
                  <c:v>7.4999999999999997E-2</c:v>
                </c:pt>
                <c:pt idx="4" formatCode="0%">
                  <c:v>0.1</c:v>
                </c:pt>
                <c:pt idx="5">
                  <c:v>0.125</c:v>
                </c:pt>
                <c:pt idx="6" formatCode="0%">
                  <c:v>0.15</c:v>
                </c:pt>
                <c:pt idx="7">
                  <c:v>0.17499999999999999</c:v>
                </c:pt>
                <c:pt idx="8" formatCode="0%">
                  <c:v>0.2</c:v>
                </c:pt>
                <c:pt idx="9">
                  <c:v>0.22500000000000001</c:v>
                </c:pt>
                <c:pt idx="10" formatCode="0%">
                  <c:v>0.25</c:v>
                </c:pt>
                <c:pt idx="11">
                  <c:v>0.27500000000000002</c:v>
                </c:pt>
                <c:pt idx="12" formatCode="0%">
                  <c:v>0.3</c:v>
                </c:pt>
                <c:pt idx="13">
                  <c:v>0.32500000000000001</c:v>
                </c:pt>
                <c:pt idx="14" formatCode="0%">
                  <c:v>0.35</c:v>
                </c:pt>
                <c:pt idx="15">
                  <c:v>0.375</c:v>
                </c:pt>
                <c:pt idx="16" formatCode="0%">
                  <c:v>0.4</c:v>
                </c:pt>
                <c:pt idx="17">
                  <c:v>0.42499999999999999</c:v>
                </c:pt>
                <c:pt idx="18" formatCode="0%">
                  <c:v>0.45</c:v>
                </c:pt>
                <c:pt idx="19">
                  <c:v>0.47499999999999998</c:v>
                </c:pt>
                <c:pt idx="20" formatCode="0%">
                  <c:v>0.5</c:v>
                </c:pt>
                <c:pt idx="21">
                  <c:v>0.52500000000000002</c:v>
                </c:pt>
                <c:pt idx="22" formatCode="0%">
                  <c:v>0.55000000000000004</c:v>
                </c:pt>
                <c:pt idx="23">
                  <c:v>0.57499999999999996</c:v>
                </c:pt>
                <c:pt idx="24" formatCode="0%">
                  <c:v>0.6</c:v>
                </c:pt>
                <c:pt idx="25">
                  <c:v>0.625</c:v>
                </c:pt>
                <c:pt idx="26" formatCode="0%">
                  <c:v>0.65</c:v>
                </c:pt>
                <c:pt idx="27">
                  <c:v>0.67500000000000004</c:v>
                </c:pt>
                <c:pt idx="28" formatCode="0%">
                  <c:v>0.7</c:v>
                </c:pt>
                <c:pt idx="29">
                  <c:v>0.72499999999999998</c:v>
                </c:pt>
                <c:pt idx="30" formatCode="0%">
                  <c:v>0.75</c:v>
                </c:pt>
                <c:pt idx="31">
                  <c:v>0.77500000000000002</c:v>
                </c:pt>
                <c:pt idx="32" formatCode="0%">
                  <c:v>0.8</c:v>
                </c:pt>
                <c:pt idx="33">
                  <c:v>0.82499999999999996</c:v>
                </c:pt>
                <c:pt idx="34" formatCode="0%">
                  <c:v>0.85</c:v>
                </c:pt>
                <c:pt idx="35">
                  <c:v>0.875</c:v>
                </c:pt>
                <c:pt idx="36" formatCode="0%">
                  <c:v>0.9</c:v>
                </c:pt>
                <c:pt idx="37">
                  <c:v>0.92500000000000004</c:v>
                </c:pt>
                <c:pt idx="38" formatCode="0%">
                  <c:v>0.95</c:v>
                </c:pt>
                <c:pt idx="39">
                  <c:v>0.97499999999999998</c:v>
                </c:pt>
                <c:pt idx="40" formatCode="0%">
                  <c:v>1</c:v>
                </c:pt>
              </c:numCache>
            </c:numRef>
          </c:yVal>
          <c:smooth val="1"/>
        </c:ser>
        <c:dLbls/>
        <c:axId val="83457920"/>
        <c:axId val="83468288"/>
      </c:scatterChart>
      <c:valAx>
        <c:axId val="83457920"/>
        <c:scaling>
          <c:orientation val="minMax"/>
          <c:max val="1"/>
        </c:scaling>
        <c:axPos val="b"/>
        <c:title>
          <c:tx>
            <c:rich>
              <a:bodyPr/>
              <a:lstStyle/>
              <a:p>
                <a:pPr>
                  <a:defRPr sz="900">
                    <a:latin typeface="Times New Roman" panose="02020603050405020304" pitchFamily="18" charset="0"/>
                    <a:cs typeface="Times New Roman" panose="02020603050405020304" pitchFamily="18" charset="0"/>
                  </a:defRPr>
                </a:pPr>
                <a:r>
                  <a:rPr lang="ru-RU" sz="900">
                    <a:latin typeface="Times New Roman" panose="02020603050405020304" pitchFamily="18" charset="0"/>
                    <a:cs typeface="Times New Roman" panose="02020603050405020304" pitchFamily="18" charset="0"/>
                  </a:rPr>
                  <a:t>Процент от максимального балла за выполнение заданий части 1 (Художественный текст)</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3468288"/>
        <c:crosses val="autoZero"/>
        <c:crossBetween val="midCat"/>
      </c:valAx>
      <c:valAx>
        <c:axId val="83468288"/>
        <c:scaling>
          <c:orientation val="minMax"/>
          <c:max val="1"/>
        </c:scaling>
        <c:axPos val="l"/>
        <c:title>
          <c:tx>
            <c:rich>
              <a:bodyPr rot="-5400000" vert="horz"/>
              <a:lstStyle/>
              <a:p>
                <a:pPr>
                  <a:defRPr sz="900">
                    <a:latin typeface="Times New Roman" panose="02020603050405020304" pitchFamily="18" charset="0"/>
                    <a:cs typeface="Times New Roman" panose="02020603050405020304" pitchFamily="18" charset="0"/>
                  </a:defRPr>
                </a:pPr>
                <a:r>
                  <a:rPr lang="ru-RU" sz="900">
                    <a:latin typeface="Times New Roman" panose="02020603050405020304" pitchFamily="18" charset="0"/>
                    <a:cs typeface="Times New Roman" panose="02020603050405020304" pitchFamily="18" charset="0"/>
                  </a:rPr>
                  <a:t>Процент от максимального балла за выполнение заданий части 2 (Информационный текст)</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3457920"/>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oddHeader>&amp;CКГБУ "Региональный центр оценки качества образования"</c:oddHeader>
    </c:headerFooter>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комплексной  работы </a:t>
            </a:r>
          </a:p>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по проверяемым читательским умениям)</a:t>
            </a:r>
          </a:p>
        </c:rich>
      </c:tx>
    </c:title>
    <c:plotArea>
      <c:layout/>
      <c:barChart>
        <c:barDir val="bar"/>
        <c:grouping val="clustered"/>
        <c:ser>
          <c:idx val="0"/>
          <c:order val="0"/>
          <c:tx>
            <c:strRef>
              <c:f>Рабочий!$A$14</c:f>
              <c:strCache>
                <c:ptCount val="1"/>
                <c:pt idx="0">
                  <c:v>Задания выполнены полностью</c:v>
                </c:pt>
              </c:strCache>
            </c:strRef>
          </c:tx>
          <c:cat>
            <c:strRef>
              <c:f>Анализ_умения!$C$7:$C$10</c:f>
              <c:strCache>
                <c:ptCount val="4"/>
                <c:pt idx="0">
                  <c:v>Нахождение информации, заданной в явном виде</c:v>
                </c:pt>
                <c:pt idx="1">
                  <c:v>Формулирование выводов</c:v>
                </c:pt>
                <c:pt idx="2">
                  <c:v>Интерпритация и обобщенеие информации</c:v>
                </c:pt>
                <c:pt idx="3">
                  <c:v>Анализ и оценка содержания, языковых особенностей и структуры текста</c:v>
                </c:pt>
              </c:strCache>
            </c:strRef>
          </c:cat>
          <c:val>
            <c:numRef>
              <c:f>Анализ_умения!$G$7:$G$10</c:f>
              <c:numCache>
                <c:formatCode>0%</c:formatCode>
                <c:ptCount val="4"/>
                <c:pt idx="0">
                  <c:v>0.79591836734693877</c:v>
                </c:pt>
                <c:pt idx="1">
                  <c:v>0.68928571428571428</c:v>
                </c:pt>
                <c:pt idx="2">
                  <c:v>0.6</c:v>
                </c:pt>
                <c:pt idx="3">
                  <c:v>0.7857142857142857</c:v>
                </c:pt>
              </c:numCache>
            </c:numRef>
          </c:val>
        </c:ser>
        <c:ser>
          <c:idx val="1"/>
          <c:order val="1"/>
          <c:tx>
            <c:strRef>
              <c:f>Рабочий!$A$15</c:f>
              <c:strCache>
                <c:ptCount val="1"/>
                <c:pt idx="0">
                  <c:v>Задания выполнены частично</c:v>
                </c:pt>
              </c:strCache>
            </c:strRef>
          </c:tx>
          <c:cat>
            <c:strRef>
              <c:f>Анализ_умения!$C$7:$C$10</c:f>
              <c:strCache>
                <c:ptCount val="4"/>
                <c:pt idx="0">
                  <c:v>Нахождение информации, заданной в явном виде</c:v>
                </c:pt>
                <c:pt idx="1">
                  <c:v>Формулирование выводов</c:v>
                </c:pt>
                <c:pt idx="2">
                  <c:v>Интерпритация и обобщенеие информации</c:v>
                </c:pt>
                <c:pt idx="3">
                  <c:v>Анализ и оценка содержания, языковых особенностей и структуры текста</c:v>
                </c:pt>
              </c:strCache>
            </c:strRef>
          </c:cat>
          <c:val>
            <c:numRef>
              <c:f>Анализ_умения!$I$7:$I$10</c:f>
              <c:numCache>
                <c:formatCode>0%</c:formatCode>
                <c:ptCount val="4"/>
                <c:pt idx="0">
                  <c:v>3.0612244897959183E-2</c:v>
                </c:pt>
                <c:pt idx="1">
                  <c:v>5.7142857142857141E-2</c:v>
                </c:pt>
                <c:pt idx="2">
                  <c:v>0.10714285714285714</c:v>
                </c:pt>
                <c:pt idx="3">
                  <c:v>8.0357142857142863E-2</c:v>
                </c:pt>
              </c:numCache>
            </c:numRef>
          </c:val>
        </c:ser>
        <c:ser>
          <c:idx val="2"/>
          <c:order val="2"/>
          <c:tx>
            <c:strRef>
              <c:f>Рабочий!$A$16</c:f>
              <c:strCache>
                <c:ptCount val="1"/>
                <c:pt idx="0">
                  <c:v>Задания выполнены неверно</c:v>
                </c:pt>
              </c:strCache>
            </c:strRef>
          </c:tx>
          <c:cat>
            <c:strRef>
              <c:f>Анализ_умения!$C$7:$C$10</c:f>
              <c:strCache>
                <c:ptCount val="4"/>
                <c:pt idx="0">
                  <c:v>Нахождение информации, заданной в явном виде</c:v>
                </c:pt>
                <c:pt idx="1">
                  <c:v>Формулирование выводов</c:v>
                </c:pt>
                <c:pt idx="2">
                  <c:v>Интерпритация и обобщенеие информации</c:v>
                </c:pt>
                <c:pt idx="3">
                  <c:v>Анализ и оценка содержания, языковых особенностей и структуры текста</c:v>
                </c:pt>
              </c:strCache>
            </c:strRef>
          </c:cat>
          <c:val>
            <c:numRef>
              <c:f>Анализ_умения!$K$7:$K$10</c:f>
              <c:numCache>
                <c:formatCode>0%</c:formatCode>
                <c:ptCount val="4"/>
                <c:pt idx="0">
                  <c:v>0.13775510204081634</c:v>
                </c:pt>
                <c:pt idx="1">
                  <c:v>0.21785714285714283</c:v>
                </c:pt>
                <c:pt idx="2">
                  <c:v>0.25714285714285717</c:v>
                </c:pt>
                <c:pt idx="3">
                  <c:v>9.8214285714285712E-2</c:v>
                </c:pt>
              </c:numCache>
            </c:numRef>
          </c:val>
        </c:ser>
        <c:ser>
          <c:idx val="3"/>
          <c:order val="3"/>
          <c:tx>
            <c:strRef>
              <c:f>Рабочий!$A$17</c:f>
              <c:strCache>
                <c:ptCount val="1"/>
                <c:pt idx="0">
                  <c:v>Не приступали к выполнению</c:v>
                </c:pt>
              </c:strCache>
            </c:strRef>
          </c:tx>
          <c:cat>
            <c:strRef>
              <c:f>Анализ_умения!$C$7:$C$10</c:f>
              <c:strCache>
                <c:ptCount val="4"/>
                <c:pt idx="0">
                  <c:v>Нахождение информации, заданной в явном виде</c:v>
                </c:pt>
                <c:pt idx="1">
                  <c:v>Формулирование выводов</c:v>
                </c:pt>
                <c:pt idx="2">
                  <c:v>Интерпритация и обобщенеие информации</c:v>
                </c:pt>
                <c:pt idx="3">
                  <c:v>Анализ и оценка содержания, языковых особенностей и структуры текста</c:v>
                </c:pt>
              </c:strCache>
            </c:strRef>
          </c:cat>
          <c:val>
            <c:numRef>
              <c:f>Анализ_умения!$M$7:$M$10</c:f>
              <c:numCache>
                <c:formatCode>0%</c:formatCode>
                <c:ptCount val="4"/>
                <c:pt idx="0">
                  <c:v>3.5714285714285712E-2</c:v>
                </c:pt>
                <c:pt idx="1">
                  <c:v>3.5714285714285712E-2</c:v>
                </c:pt>
                <c:pt idx="2">
                  <c:v>3.5714285714285712E-2</c:v>
                </c:pt>
                <c:pt idx="3">
                  <c:v>3.5714285714285712E-2</c:v>
                </c:pt>
              </c:numCache>
            </c:numRef>
          </c:val>
        </c:ser>
        <c:dLbls/>
        <c:gapWidth val="75"/>
        <c:overlap val="-25"/>
        <c:axId val="83501440"/>
        <c:axId val="83502976"/>
      </c:barChart>
      <c:catAx>
        <c:axId val="83501440"/>
        <c:scaling>
          <c:orientation val="minMax"/>
        </c:scaling>
        <c:axPos val="l"/>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3502976"/>
        <c:crosses val="autoZero"/>
        <c:auto val="1"/>
        <c:lblAlgn val="ctr"/>
        <c:lblOffset val="100"/>
      </c:catAx>
      <c:valAx>
        <c:axId val="83502976"/>
        <c:scaling>
          <c:orientation val="minMax"/>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3501440"/>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11" l="0.70000000000000007" r="0.70000000000000007" t="0.75000000000000011" header="0.30000000000000004" footer="0.30000000000000004"/>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комплексной работы. Художественный текст </a:t>
            </a:r>
          </a:p>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по проверяемым читательским умениям)</a:t>
            </a:r>
          </a:p>
        </c:rich>
      </c:tx>
    </c:title>
    <c:plotArea>
      <c:layout/>
      <c:barChart>
        <c:barDir val="bar"/>
        <c:grouping val="clustered"/>
        <c:ser>
          <c:idx val="0"/>
          <c:order val="0"/>
          <c:tx>
            <c:strRef>
              <c:f>Рабочий!$A$14</c:f>
              <c:strCache>
                <c:ptCount val="1"/>
                <c:pt idx="0">
                  <c:v>Задания выполнены полностью</c:v>
                </c:pt>
              </c:strCache>
            </c:strRef>
          </c:tx>
          <c:cat>
            <c:strRef>
              <c:f>Анализ_умения!$C$7:$C$10</c:f>
              <c:strCache>
                <c:ptCount val="4"/>
                <c:pt idx="0">
                  <c:v>Нахождение информации, заданной в явном виде</c:v>
                </c:pt>
                <c:pt idx="1">
                  <c:v>Формулирование выводов</c:v>
                </c:pt>
                <c:pt idx="2">
                  <c:v>Интерпритация и обобщенеие информации</c:v>
                </c:pt>
                <c:pt idx="3">
                  <c:v>Анализ и оценка содержания, языковых особенностей и структуры текста</c:v>
                </c:pt>
              </c:strCache>
            </c:strRef>
          </c:cat>
          <c:val>
            <c:numRef>
              <c:f>Анализ_умения!$F$50:$F$53</c:f>
              <c:numCache>
                <c:formatCode>0%</c:formatCode>
                <c:ptCount val="4"/>
                <c:pt idx="0">
                  <c:v>0.76190476190476186</c:v>
                </c:pt>
                <c:pt idx="1">
                  <c:v>0.6428571428571429</c:v>
                </c:pt>
                <c:pt idx="2">
                  <c:v>0.65476190476190477</c:v>
                </c:pt>
                <c:pt idx="3">
                  <c:v>0.85714285714285721</c:v>
                </c:pt>
              </c:numCache>
            </c:numRef>
          </c:val>
        </c:ser>
        <c:ser>
          <c:idx val="1"/>
          <c:order val="1"/>
          <c:tx>
            <c:strRef>
              <c:f>Рабочий!$A$15</c:f>
              <c:strCache>
                <c:ptCount val="1"/>
                <c:pt idx="0">
                  <c:v>Задания выполнены частично</c:v>
                </c:pt>
              </c:strCache>
            </c:strRef>
          </c:tx>
          <c:cat>
            <c:strRef>
              <c:f>Анализ_умения!$C$7:$C$10</c:f>
              <c:strCache>
                <c:ptCount val="4"/>
                <c:pt idx="0">
                  <c:v>Нахождение информации, заданной в явном виде</c:v>
                </c:pt>
                <c:pt idx="1">
                  <c:v>Формулирование выводов</c:v>
                </c:pt>
                <c:pt idx="2">
                  <c:v>Интерпритация и обобщенеие информации</c:v>
                </c:pt>
                <c:pt idx="3">
                  <c:v>Анализ и оценка содержания, языковых особенностей и структуры текста</c:v>
                </c:pt>
              </c:strCache>
            </c:strRef>
          </c:cat>
          <c:val>
            <c:numRef>
              <c:f>Анализ_умения!$H$50:$H$53</c:f>
              <c:numCache>
                <c:formatCode>0%</c:formatCode>
                <c:ptCount val="4"/>
                <c:pt idx="0">
                  <c:v>7.1428571428571425E-2</c:v>
                </c:pt>
                <c:pt idx="1">
                  <c:v>7.857142857142857E-2</c:v>
                </c:pt>
                <c:pt idx="2">
                  <c:v>0.17857142857142858</c:v>
                </c:pt>
              </c:numCache>
            </c:numRef>
          </c:val>
        </c:ser>
        <c:ser>
          <c:idx val="2"/>
          <c:order val="2"/>
          <c:tx>
            <c:strRef>
              <c:f>Рабочий!$A$16</c:f>
              <c:strCache>
                <c:ptCount val="1"/>
                <c:pt idx="0">
                  <c:v>Задания выполнены неверно</c:v>
                </c:pt>
              </c:strCache>
            </c:strRef>
          </c:tx>
          <c:cat>
            <c:strRef>
              <c:f>Анализ_умения!$C$7:$C$10</c:f>
              <c:strCache>
                <c:ptCount val="4"/>
                <c:pt idx="0">
                  <c:v>Нахождение информации, заданной в явном виде</c:v>
                </c:pt>
                <c:pt idx="1">
                  <c:v>Формулирование выводов</c:v>
                </c:pt>
                <c:pt idx="2">
                  <c:v>Интерпритация и обобщенеие информации</c:v>
                </c:pt>
                <c:pt idx="3">
                  <c:v>Анализ и оценка содержания, языковых особенностей и структуры текста</c:v>
                </c:pt>
              </c:strCache>
            </c:strRef>
          </c:cat>
          <c:val>
            <c:numRef>
              <c:f>Анализ_умения!$J$50:$J$53</c:f>
              <c:numCache>
                <c:formatCode>0%</c:formatCode>
                <c:ptCount val="4"/>
                <c:pt idx="0">
                  <c:v>0.13095238095238096</c:v>
                </c:pt>
                <c:pt idx="1">
                  <c:v>0.24285714285714283</c:v>
                </c:pt>
                <c:pt idx="2">
                  <c:v>0.13095238095238096</c:v>
                </c:pt>
                <c:pt idx="3">
                  <c:v>0.10714285714285715</c:v>
                </c:pt>
              </c:numCache>
            </c:numRef>
          </c:val>
        </c:ser>
        <c:ser>
          <c:idx val="3"/>
          <c:order val="3"/>
          <c:tx>
            <c:strRef>
              <c:f>Рабочий!$A$17</c:f>
              <c:strCache>
                <c:ptCount val="1"/>
                <c:pt idx="0">
                  <c:v>Не приступали к выполнению</c:v>
                </c:pt>
              </c:strCache>
            </c:strRef>
          </c:tx>
          <c:cat>
            <c:strRef>
              <c:f>Анализ_умения!$C$7:$C$10</c:f>
              <c:strCache>
                <c:ptCount val="4"/>
                <c:pt idx="0">
                  <c:v>Нахождение информации, заданной в явном виде</c:v>
                </c:pt>
                <c:pt idx="1">
                  <c:v>Формулирование выводов</c:v>
                </c:pt>
                <c:pt idx="2">
                  <c:v>Интерпритация и обобщенеие информации</c:v>
                </c:pt>
                <c:pt idx="3">
                  <c:v>Анализ и оценка содержания, языковых особенностей и структуры текста</c:v>
                </c:pt>
              </c:strCache>
            </c:strRef>
          </c:cat>
          <c:val>
            <c:numRef>
              <c:f>Анализ_умения!$L$50:$L$53</c:f>
              <c:numCache>
                <c:formatCode>0%</c:formatCode>
                <c:ptCount val="4"/>
                <c:pt idx="0">
                  <c:v>3.5714285714285712E-2</c:v>
                </c:pt>
                <c:pt idx="1">
                  <c:v>3.5714285714285712E-2</c:v>
                </c:pt>
                <c:pt idx="2">
                  <c:v>3.5714285714285712E-2</c:v>
                </c:pt>
                <c:pt idx="3">
                  <c:v>3.5714285714285712E-2</c:v>
                </c:pt>
              </c:numCache>
            </c:numRef>
          </c:val>
        </c:ser>
        <c:dLbls/>
        <c:gapWidth val="75"/>
        <c:overlap val="-25"/>
        <c:axId val="83564032"/>
        <c:axId val="83565568"/>
      </c:barChart>
      <c:catAx>
        <c:axId val="83564032"/>
        <c:scaling>
          <c:orientation val="minMax"/>
        </c:scaling>
        <c:axPos val="l"/>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3565568"/>
        <c:crosses val="autoZero"/>
        <c:auto val="1"/>
        <c:lblAlgn val="ctr"/>
        <c:lblOffset val="100"/>
      </c:catAx>
      <c:valAx>
        <c:axId val="83565568"/>
        <c:scaling>
          <c:orientation val="minMax"/>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3564032"/>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11" l="0.70000000000000007" r="0.70000000000000007" t="0.75000000000000011" header="0.30000000000000004" footer="0.30000000000000004"/>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комплексной работы. Информационный текст </a:t>
            </a:r>
          </a:p>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по проверяемым читательским умениям)</a:t>
            </a:r>
          </a:p>
        </c:rich>
      </c:tx>
    </c:title>
    <c:plotArea>
      <c:layout/>
      <c:barChart>
        <c:barDir val="bar"/>
        <c:grouping val="clustered"/>
        <c:ser>
          <c:idx val="0"/>
          <c:order val="0"/>
          <c:tx>
            <c:strRef>
              <c:f>Рабочий!$A$14</c:f>
              <c:strCache>
                <c:ptCount val="1"/>
                <c:pt idx="0">
                  <c:v>Задания выполнены полностью</c:v>
                </c:pt>
              </c:strCache>
            </c:strRef>
          </c:tx>
          <c:cat>
            <c:strRef>
              <c:f>Анализ_умения!$C$7:$C$10</c:f>
              <c:strCache>
                <c:ptCount val="4"/>
                <c:pt idx="0">
                  <c:v>Нахождение информации, заданной в явном виде</c:v>
                </c:pt>
                <c:pt idx="1">
                  <c:v>Формулирование выводов</c:v>
                </c:pt>
                <c:pt idx="2">
                  <c:v>Интерпритация и обобщенеие информации</c:v>
                </c:pt>
                <c:pt idx="3">
                  <c:v>Анализ и оценка содержания, языковых особенностей и структуры текста</c:v>
                </c:pt>
              </c:strCache>
            </c:strRef>
          </c:cat>
          <c:val>
            <c:numRef>
              <c:f>Анализ_умения!$F$96:$F$99</c:f>
              <c:numCache>
                <c:formatCode>0%</c:formatCode>
                <c:ptCount val="4"/>
                <c:pt idx="0">
                  <c:v>0.8214285714285714</c:v>
                </c:pt>
                <c:pt idx="1">
                  <c:v>0.73571428571428565</c:v>
                </c:pt>
                <c:pt idx="2">
                  <c:v>0.5178571428571429</c:v>
                </c:pt>
                <c:pt idx="3">
                  <c:v>0.5714285714285714</c:v>
                </c:pt>
              </c:numCache>
            </c:numRef>
          </c:val>
        </c:ser>
        <c:ser>
          <c:idx val="1"/>
          <c:order val="1"/>
          <c:tx>
            <c:strRef>
              <c:f>Рабочий!$A$15</c:f>
              <c:strCache>
                <c:ptCount val="1"/>
                <c:pt idx="0">
                  <c:v>Задания выполнены частично</c:v>
                </c:pt>
              </c:strCache>
            </c:strRef>
          </c:tx>
          <c:cat>
            <c:strRef>
              <c:f>Анализ_умения!$C$7:$C$10</c:f>
              <c:strCache>
                <c:ptCount val="4"/>
                <c:pt idx="0">
                  <c:v>Нахождение информации, заданной в явном виде</c:v>
                </c:pt>
                <c:pt idx="1">
                  <c:v>Формулирование выводов</c:v>
                </c:pt>
                <c:pt idx="2">
                  <c:v>Интерпритация и обобщенеие информации</c:v>
                </c:pt>
                <c:pt idx="3">
                  <c:v>Анализ и оценка содержания, языковых особенностей и структуры текста</c:v>
                </c:pt>
              </c:strCache>
            </c:strRef>
          </c:cat>
          <c:val>
            <c:numRef>
              <c:f>Анализ_умения!$H$96:$H$99</c:f>
              <c:numCache>
                <c:formatCode>0%</c:formatCode>
                <c:ptCount val="4"/>
                <c:pt idx="1">
                  <c:v>3.5714285714285712E-2</c:v>
                </c:pt>
                <c:pt idx="3">
                  <c:v>0.32142857142857145</c:v>
                </c:pt>
              </c:numCache>
            </c:numRef>
          </c:val>
        </c:ser>
        <c:ser>
          <c:idx val="2"/>
          <c:order val="2"/>
          <c:tx>
            <c:strRef>
              <c:f>Рабочий!$A$16</c:f>
              <c:strCache>
                <c:ptCount val="1"/>
                <c:pt idx="0">
                  <c:v>Задания выполнены неверно</c:v>
                </c:pt>
              </c:strCache>
            </c:strRef>
          </c:tx>
          <c:cat>
            <c:strRef>
              <c:f>Анализ_умения!$C$7:$C$10</c:f>
              <c:strCache>
                <c:ptCount val="4"/>
                <c:pt idx="0">
                  <c:v>Нахождение информации, заданной в явном виде</c:v>
                </c:pt>
                <c:pt idx="1">
                  <c:v>Формулирование выводов</c:v>
                </c:pt>
                <c:pt idx="2">
                  <c:v>Интерпритация и обобщенеие информации</c:v>
                </c:pt>
                <c:pt idx="3">
                  <c:v>Анализ и оценка содержания, языковых особенностей и структуры текста</c:v>
                </c:pt>
              </c:strCache>
            </c:strRef>
          </c:cat>
          <c:val>
            <c:numRef>
              <c:f>Анализ_умения!$J$96:$J$99</c:f>
              <c:numCache>
                <c:formatCode>0%</c:formatCode>
                <c:ptCount val="4"/>
                <c:pt idx="0">
                  <c:v>0.14285714285714285</c:v>
                </c:pt>
                <c:pt idx="1">
                  <c:v>0.19285714285714287</c:v>
                </c:pt>
                <c:pt idx="2">
                  <c:v>0.44642857142857145</c:v>
                </c:pt>
                <c:pt idx="3">
                  <c:v>7.1428571428571425E-2</c:v>
                </c:pt>
              </c:numCache>
            </c:numRef>
          </c:val>
        </c:ser>
        <c:ser>
          <c:idx val="3"/>
          <c:order val="3"/>
          <c:tx>
            <c:strRef>
              <c:f>Рабочий!$A$17</c:f>
              <c:strCache>
                <c:ptCount val="1"/>
                <c:pt idx="0">
                  <c:v>Не приступали к выполнению</c:v>
                </c:pt>
              </c:strCache>
            </c:strRef>
          </c:tx>
          <c:cat>
            <c:strRef>
              <c:f>Анализ_умения!$C$7:$C$10</c:f>
              <c:strCache>
                <c:ptCount val="4"/>
                <c:pt idx="0">
                  <c:v>Нахождение информации, заданной в явном виде</c:v>
                </c:pt>
                <c:pt idx="1">
                  <c:v>Формулирование выводов</c:v>
                </c:pt>
                <c:pt idx="2">
                  <c:v>Интерпритация и обобщенеие информации</c:v>
                </c:pt>
                <c:pt idx="3">
                  <c:v>Анализ и оценка содержания, языковых особенностей и структуры текста</c:v>
                </c:pt>
              </c:strCache>
            </c:strRef>
          </c:cat>
          <c:val>
            <c:numRef>
              <c:f>Анализ_умения!$L$96:$L$99</c:f>
              <c:numCache>
                <c:formatCode>0%</c:formatCode>
                <c:ptCount val="4"/>
                <c:pt idx="0">
                  <c:v>3.5714285714285712E-2</c:v>
                </c:pt>
                <c:pt idx="1">
                  <c:v>3.5714285714285712E-2</c:v>
                </c:pt>
                <c:pt idx="2">
                  <c:v>3.5714285714285712E-2</c:v>
                </c:pt>
                <c:pt idx="3">
                  <c:v>3.5714285714285712E-2</c:v>
                </c:pt>
              </c:numCache>
            </c:numRef>
          </c:val>
        </c:ser>
        <c:dLbls/>
        <c:gapWidth val="75"/>
        <c:overlap val="-25"/>
        <c:axId val="83597952"/>
        <c:axId val="83628416"/>
      </c:barChart>
      <c:catAx>
        <c:axId val="83597952"/>
        <c:scaling>
          <c:orientation val="minMax"/>
        </c:scaling>
        <c:axPos val="l"/>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3628416"/>
        <c:crosses val="autoZero"/>
        <c:auto val="1"/>
        <c:lblAlgn val="ctr"/>
        <c:lblOffset val="100"/>
      </c:catAx>
      <c:valAx>
        <c:axId val="83628416"/>
        <c:scaling>
          <c:orientation val="minMax"/>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3597952"/>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11" l="0.70000000000000007" r="0.70000000000000007" t="0.75000000000000011" header="0.30000000000000004" footer="0.30000000000000004"/>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отдельных заданий.</a:t>
            </a:r>
            <a:r>
              <a:rPr lang="ru-RU" sz="1400" baseline="0">
                <a:latin typeface="Times New Roman" panose="02020603050405020304" pitchFamily="18" charset="0"/>
                <a:cs typeface="Times New Roman" panose="02020603050405020304" pitchFamily="18" charset="0"/>
              </a:rPr>
              <a:t> Художественный текст</a:t>
            </a:r>
            <a:endParaRPr lang="ru-RU" sz="1400">
              <a:latin typeface="Times New Roman" panose="02020603050405020304" pitchFamily="18" charset="0"/>
              <a:cs typeface="Times New Roman" panose="02020603050405020304" pitchFamily="18" charset="0"/>
            </a:endParaRPr>
          </a:p>
        </c:rich>
      </c:tx>
    </c:title>
    <c:plotArea>
      <c:layout/>
      <c:barChart>
        <c:barDir val="col"/>
        <c:grouping val="clustered"/>
        <c:ser>
          <c:idx val="2"/>
          <c:order val="0"/>
          <c:tx>
            <c:strRef>
              <c:f>Диаграмма_задания!$A$8</c:f>
              <c:strCache>
                <c:ptCount val="1"/>
                <c:pt idx="0">
                  <c:v>Справились с заданием (набрали 1 или 2 балла)</c:v>
                </c:pt>
              </c:strCache>
            </c:strRef>
          </c:tx>
          <c:val>
            <c:numRef>
              <c:f>Диаграмма_задания!$B$8:$O$8</c:f>
              <c:numCache>
                <c:formatCode>0%</c:formatCode>
                <c:ptCount val="14"/>
                <c:pt idx="0">
                  <c:v>0.7857142857142857</c:v>
                </c:pt>
                <c:pt idx="1">
                  <c:v>0.6428571428571429</c:v>
                </c:pt>
                <c:pt idx="2">
                  <c:v>0.75</c:v>
                </c:pt>
                <c:pt idx="3">
                  <c:v>0.6428571428571429</c:v>
                </c:pt>
                <c:pt idx="4">
                  <c:v>0.8571428571428571</c:v>
                </c:pt>
                <c:pt idx="5">
                  <c:v>0.8928571428571429</c:v>
                </c:pt>
                <c:pt idx="6">
                  <c:v>0.8571428571428571</c:v>
                </c:pt>
                <c:pt idx="7">
                  <c:v>0.5714285714285714</c:v>
                </c:pt>
                <c:pt idx="8">
                  <c:v>0.7857142857142857</c:v>
                </c:pt>
                <c:pt idx="9">
                  <c:v>0.75</c:v>
                </c:pt>
                <c:pt idx="10">
                  <c:v>0.9285714285714286</c:v>
                </c:pt>
                <c:pt idx="11">
                  <c:v>0.8928571428571429</c:v>
                </c:pt>
                <c:pt idx="12">
                  <c:v>0.9285714285714286</c:v>
                </c:pt>
                <c:pt idx="13">
                  <c:v>0.8928571428571429</c:v>
                </c:pt>
              </c:numCache>
            </c:numRef>
          </c:val>
        </c:ser>
        <c:ser>
          <c:idx val="0"/>
          <c:order val="1"/>
          <c:tx>
            <c:strRef>
              <c:f>Диаграмма_задания!$A$6</c:f>
              <c:strCache>
                <c:ptCount val="1"/>
                <c:pt idx="0">
                  <c:v>Выполнили неверно</c:v>
                </c:pt>
              </c:strCache>
            </c:strRef>
          </c:tx>
          <c:val>
            <c:numRef>
              <c:f>Диаграмма_задания!$B$6:$O$6</c:f>
              <c:numCache>
                <c:formatCode>0%</c:formatCode>
                <c:ptCount val="14"/>
                <c:pt idx="0">
                  <c:v>0.17857142857142858</c:v>
                </c:pt>
                <c:pt idx="1">
                  <c:v>0.32142857142857145</c:v>
                </c:pt>
                <c:pt idx="2">
                  <c:v>0.21428571428571427</c:v>
                </c:pt>
                <c:pt idx="3">
                  <c:v>0.32142857142857145</c:v>
                </c:pt>
                <c:pt idx="4">
                  <c:v>0.10714285714285714</c:v>
                </c:pt>
                <c:pt idx="5">
                  <c:v>7.1428571428571425E-2</c:v>
                </c:pt>
                <c:pt idx="6">
                  <c:v>0.10714285714285714</c:v>
                </c:pt>
                <c:pt idx="7">
                  <c:v>0.39285714285714285</c:v>
                </c:pt>
                <c:pt idx="8">
                  <c:v>0.17857142857142858</c:v>
                </c:pt>
                <c:pt idx="9">
                  <c:v>0.21428571428571427</c:v>
                </c:pt>
                <c:pt idx="10">
                  <c:v>3.5714285714285712E-2</c:v>
                </c:pt>
                <c:pt idx="11">
                  <c:v>7.1428571428571425E-2</c:v>
                </c:pt>
                <c:pt idx="12">
                  <c:v>3.5714285714285712E-2</c:v>
                </c:pt>
                <c:pt idx="13">
                  <c:v>7.1428571428571425E-2</c:v>
                </c:pt>
              </c:numCache>
            </c:numRef>
          </c:val>
        </c:ser>
        <c:ser>
          <c:idx val="1"/>
          <c:order val="2"/>
          <c:tx>
            <c:strRef>
              <c:f>Диаграмма_задания!$A$7</c:f>
              <c:strCache>
                <c:ptCount val="1"/>
                <c:pt idx="0">
                  <c:v>Не приступили к выполнению</c:v>
                </c:pt>
              </c:strCache>
            </c:strRef>
          </c:tx>
          <c:val>
            <c:numRef>
              <c:f>Диаграмма_задания!$B$7:$O$7</c:f>
              <c:numCache>
                <c:formatCode>0%</c:formatCode>
                <c:ptCount val="14"/>
                <c:pt idx="0">
                  <c:v>3.5714285714285712E-2</c:v>
                </c:pt>
                <c:pt idx="1">
                  <c:v>3.5714285714285712E-2</c:v>
                </c:pt>
                <c:pt idx="2">
                  <c:v>3.5714285714285712E-2</c:v>
                </c:pt>
                <c:pt idx="3">
                  <c:v>3.5714285714285712E-2</c:v>
                </c:pt>
                <c:pt idx="4">
                  <c:v>3.5714285714285712E-2</c:v>
                </c:pt>
                <c:pt idx="5">
                  <c:v>3.5714285714285712E-2</c:v>
                </c:pt>
                <c:pt idx="6">
                  <c:v>3.5714285714285712E-2</c:v>
                </c:pt>
                <c:pt idx="7">
                  <c:v>3.5714285714285712E-2</c:v>
                </c:pt>
                <c:pt idx="8">
                  <c:v>3.5714285714285712E-2</c:v>
                </c:pt>
                <c:pt idx="9">
                  <c:v>3.5714285714285712E-2</c:v>
                </c:pt>
                <c:pt idx="10">
                  <c:v>3.5714285714285712E-2</c:v>
                </c:pt>
                <c:pt idx="11">
                  <c:v>3.5714285714285712E-2</c:v>
                </c:pt>
                <c:pt idx="12">
                  <c:v>3.5714285714285712E-2</c:v>
                </c:pt>
                <c:pt idx="13">
                  <c:v>3.5714285714285712E-2</c:v>
                </c:pt>
              </c:numCache>
            </c:numRef>
          </c:val>
        </c:ser>
        <c:dLbls/>
        <c:axId val="83676160"/>
        <c:axId val="83686144"/>
      </c:barChart>
      <c:catAx>
        <c:axId val="83676160"/>
        <c:scaling>
          <c:orientation val="minMax"/>
        </c:scaling>
        <c:axPos val="b"/>
        <c:majorTickMark val="none"/>
        <c:tickLblPos val="nextTo"/>
        <c:crossAx val="83686144"/>
        <c:crosses val="autoZero"/>
        <c:auto val="1"/>
        <c:lblAlgn val="ctr"/>
        <c:lblOffset val="100"/>
      </c:catAx>
      <c:valAx>
        <c:axId val="83686144"/>
        <c:scaling>
          <c:orientation val="minMax"/>
        </c:scaling>
        <c:axPos val="l"/>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3676160"/>
        <c:crosses val="autoZero"/>
        <c:crossBetween val="between"/>
      </c:valAx>
      <c:dTable>
        <c:showHorzBorder val="1"/>
        <c:showVertBorder val="1"/>
        <c:showOutline val="1"/>
        <c:showKeys val="1"/>
        <c:txPr>
          <a:bodyPr/>
          <a:lstStyle/>
          <a:p>
            <a:pPr rtl="0">
              <a:defRPr>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47625</xdr:colOff>
      <xdr:row>10</xdr:row>
      <xdr:rowOff>61911</xdr:rowOff>
    </xdr:from>
    <xdr:to>
      <xdr:col>11</xdr:col>
      <xdr:colOff>571500</xdr:colOff>
      <xdr:row>25</xdr:row>
      <xdr:rowOff>66675</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394607</xdr:colOff>
      <xdr:row>2</xdr:row>
      <xdr:rowOff>95250</xdr:rowOff>
    </xdr:from>
    <xdr:to>
      <xdr:col>27</xdr:col>
      <xdr:colOff>155121</xdr:colOff>
      <xdr:row>22</xdr:row>
      <xdr:rowOff>27895</xdr:rowOff>
    </xdr:to>
    <xdr:graphicFrame macro="">
      <xdr:nvGraphicFramePr>
        <xdr:cNvPr id="1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54429</xdr:colOff>
      <xdr:row>33</xdr:row>
      <xdr:rowOff>0</xdr:rowOff>
    </xdr:from>
    <xdr:to>
      <xdr:col>13</xdr:col>
      <xdr:colOff>225879</xdr:colOff>
      <xdr:row>58</xdr:row>
      <xdr:rowOff>14288</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412750</xdr:colOff>
      <xdr:row>33</xdr:row>
      <xdr:rowOff>31750</xdr:rowOff>
    </xdr:from>
    <xdr:to>
      <xdr:col>27</xdr:col>
      <xdr:colOff>185964</xdr:colOff>
      <xdr:row>58</xdr:row>
      <xdr:rowOff>46038</xdr:rowOff>
    </xdr:to>
    <xdr:graphicFrame macro="">
      <xdr:nvGraphicFramePr>
        <xdr:cNvPr id="20"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72</xdr:row>
      <xdr:rowOff>0</xdr:rowOff>
    </xdr:from>
    <xdr:to>
      <xdr:col>13</xdr:col>
      <xdr:colOff>330200</xdr:colOff>
      <xdr:row>97</xdr:row>
      <xdr:rowOff>83003</xdr:rowOff>
    </xdr:to>
    <xdr:graphicFrame macro="">
      <xdr:nvGraphicFramePr>
        <xdr:cNvPr id="21" name="Диаграм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12</xdr:row>
      <xdr:rowOff>33336</xdr:rowOff>
    </xdr:from>
    <xdr:to>
      <xdr:col>11</xdr:col>
      <xdr:colOff>609600</xdr:colOff>
      <xdr:row>35</xdr:row>
      <xdr:rowOff>57150</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56</xdr:row>
      <xdr:rowOff>123825</xdr:rowOff>
    </xdr:from>
    <xdr:to>
      <xdr:col>11</xdr:col>
      <xdr:colOff>600075</xdr:colOff>
      <xdr:row>79</xdr:row>
      <xdr:rowOff>147639</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101</xdr:row>
      <xdr:rowOff>0</xdr:rowOff>
    </xdr:from>
    <xdr:to>
      <xdr:col>11</xdr:col>
      <xdr:colOff>581025</xdr:colOff>
      <xdr:row>124</xdr:row>
      <xdr:rowOff>23814</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5</xdr:row>
      <xdr:rowOff>0</xdr:rowOff>
    </xdr:from>
    <xdr:to>
      <xdr:col>14</xdr:col>
      <xdr:colOff>466725</xdr:colOff>
      <xdr:row>27</xdr:row>
      <xdr:rowOff>123825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42</xdr:row>
      <xdr:rowOff>9525</xdr:rowOff>
    </xdr:from>
    <xdr:to>
      <xdr:col>15</xdr:col>
      <xdr:colOff>0</xdr:colOff>
      <xdr:row>64</xdr:row>
      <xdr:rowOff>133350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S111"/>
  <sheetViews>
    <sheetView tabSelected="1" view="pageLayout" topLeftCell="B2" zoomScaleNormal="110" workbookViewId="0">
      <selection activeCell="D40" sqref="D40"/>
    </sheetView>
  </sheetViews>
  <sheetFormatPr defaultRowHeight="12.75"/>
  <cols>
    <col min="1" max="1" width="6.85546875" style="7" hidden="1" customWidth="1"/>
    <col min="2" max="2" width="4.140625" style="7" customWidth="1"/>
    <col min="3" max="3" width="6.140625" style="68" customWidth="1"/>
    <col min="4" max="4" width="30" style="7" customWidth="1"/>
    <col min="5" max="5" width="20.28515625" style="7" customWidth="1"/>
    <col min="6" max="6" width="13.7109375" style="7" customWidth="1"/>
    <col min="7" max="7" width="11.5703125" style="7" customWidth="1"/>
    <col min="8" max="8" width="11.42578125" style="7" customWidth="1"/>
    <col min="9" max="9" width="12.5703125" style="7" customWidth="1"/>
    <col min="10" max="10" width="10.140625" style="7" customWidth="1"/>
    <col min="11" max="11" width="11.28515625" style="7" customWidth="1"/>
    <col min="12" max="12" width="5" style="7" customWidth="1"/>
    <col min="13" max="13" width="5.140625" style="7" bestFit="1" customWidth="1"/>
    <col min="14" max="14" width="8.5703125" style="7" hidden="1" customWidth="1"/>
    <col min="15" max="15" width="8.140625" style="7" customWidth="1"/>
    <col min="16" max="18" width="9.140625" style="7"/>
    <col min="19" max="19" width="7" style="7" hidden="1" customWidth="1"/>
    <col min="20" max="16384" width="9.140625" style="7"/>
  </cols>
  <sheetData>
    <row r="1" spans="1:19" s="1" customFormat="1" ht="30.75" customHeight="1" thickBot="1">
      <c r="A1" s="1">
        <v>14050321</v>
      </c>
      <c r="B1" s="2"/>
      <c r="C1" s="3"/>
      <c r="D1" s="2"/>
      <c r="F1" s="4" t="s">
        <v>0</v>
      </c>
      <c r="G1" s="5" t="s">
        <v>461</v>
      </c>
      <c r="H1" s="4" t="s">
        <v>1</v>
      </c>
      <c r="I1" s="5" t="s">
        <v>18</v>
      </c>
      <c r="K1" s="6"/>
      <c r="S1" s="1">
        <f>IF(S24=0,0,1)</f>
        <v>1</v>
      </c>
    </row>
    <row r="2" spans="1:19" ht="13.5" thickBot="1">
      <c r="A2" s="7" t="s">
        <v>447</v>
      </c>
      <c r="B2" s="8"/>
      <c r="C2" s="9"/>
      <c r="D2" s="10"/>
      <c r="E2" s="10"/>
      <c r="F2" s="10"/>
      <c r="G2" s="10"/>
      <c r="H2" s="10"/>
      <c r="I2" s="10"/>
      <c r="J2" s="11"/>
      <c r="K2" s="11"/>
    </row>
    <row r="3" spans="1:19" s="12" customFormat="1" ht="30" customHeight="1" thickBot="1">
      <c r="A3" s="12">
        <f>Анкета_родители!E12</f>
        <v>1</v>
      </c>
      <c r="B3" s="299" t="s">
        <v>2</v>
      </c>
      <c r="C3" s="300"/>
      <c r="D3" s="301"/>
      <c r="E3" s="302" t="s">
        <v>462</v>
      </c>
      <c r="F3" s="303"/>
      <c r="G3" s="303"/>
      <c r="H3" s="303"/>
      <c r="I3" s="304"/>
      <c r="J3" s="13"/>
      <c r="K3" s="14"/>
    </row>
    <row r="4" spans="1:19" ht="13.5" customHeight="1">
      <c r="A4" s="7">
        <f>Анкета_учащиеся!E12</f>
        <v>0</v>
      </c>
      <c r="B4" s="8"/>
      <c r="C4" s="15"/>
      <c r="D4" s="16"/>
      <c r="E4" s="16"/>
      <c r="F4" s="16"/>
      <c r="G4" s="16"/>
      <c r="H4" s="16"/>
      <c r="I4" s="16"/>
      <c r="J4" s="17"/>
      <c r="K4" s="17"/>
    </row>
    <row r="5" spans="1:19" ht="18">
      <c r="A5" s="7">
        <f>Ответы_учащихся!E12+S1</f>
        <v>1</v>
      </c>
      <c r="B5" s="18"/>
      <c r="C5" s="19"/>
      <c r="D5" s="20"/>
      <c r="E5" s="20"/>
      <c r="F5" s="21"/>
      <c r="G5" s="10"/>
      <c r="H5" s="10"/>
      <c r="I5" s="10"/>
      <c r="J5" s="11"/>
      <c r="K5" s="11"/>
    </row>
    <row r="6" spans="1:19" ht="15.75">
      <c r="B6" s="305" t="s">
        <v>3</v>
      </c>
      <c r="C6" s="306"/>
      <c r="D6" s="306"/>
      <c r="E6" s="306"/>
      <c r="F6" s="306"/>
      <c r="G6" s="306"/>
      <c r="H6" s="306"/>
      <c r="I6" s="306"/>
      <c r="J6" s="22"/>
      <c r="K6" s="22"/>
      <c r="M6" s="23"/>
      <c r="N6" s="7" t="s">
        <v>24</v>
      </c>
    </row>
    <row r="7" spans="1:19" ht="15.75">
      <c r="A7" s="7">
        <v>31</v>
      </c>
      <c r="B7" s="24" t="s">
        <v>4</v>
      </c>
      <c r="C7" s="25" t="s">
        <v>5</v>
      </c>
      <c r="D7" s="24" t="s">
        <v>6</v>
      </c>
      <c r="E7" s="24"/>
      <c r="F7" s="24" t="s">
        <v>7</v>
      </c>
      <c r="G7" s="26" t="s">
        <v>8</v>
      </c>
      <c r="H7" s="27" t="s">
        <v>9</v>
      </c>
      <c r="I7" s="28" t="s">
        <v>10</v>
      </c>
      <c r="J7" s="28" t="s">
        <v>185</v>
      </c>
      <c r="K7" s="28" t="s">
        <v>186</v>
      </c>
      <c r="N7" s="23" t="s">
        <v>11</v>
      </c>
    </row>
    <row r="8" spans="1:19" ht="12.75" customHeight="1">
      <c r="B8" s="307" t="s">
        <v>12</v>
      </c>
      <c r="C8" s="308" t="s">
        <v>13</v>
      </c>
      <c r="D8" s="309" t="s">
        <v>14</v>
      </c>
      <c r="E8" s="310" t="s">
        <v>15</v>
      </c>
      <c r="F8" s="307" t="s">
        <v>16</v>
      </c>
      <c r="G8" s="309" t="s">
        <v>17</v>
      </c>
      <c r="H8" s="309"/>
      <c r="I8" s="298" t="s">
        <v>417</v>
      </c>
      <c r="J8" s="298" t="s">
        <v>187</v>
      </c>
      <c r="K8" s="298" t="s">
        <v>188</v>
      </c>
      <c r="N8" s="23" t="s">
        <v>18</v>
      </c>
    </row>
    <row r="9" spans="1:19" ht="12.75" customHeight="1">
      <c r="B9" s="307"/>
      <c r="C9" s="308"/>
      <c r="D9" s="309"/>
      <c r="E9" s="311"/>
      <c r="F9" s="313"/>
      <c r="G9" s="309"/>
      <c r="H9" s="309"/>
      <c r="I9" s="298"/>
      <c r="J9" s="298"/>
      <c r="K9" s="298"/>
      <c r="N9" s="23" t="s">
        <v>19</v>
      </c>
    </row>
    <row r="10" spans="1:19">
      <c r="B10" s="307"/>
      <c r="C10" s="308"/>
      <c r="D10" s="309"/>
      <c r="E10" s="311"/>
      <c r="F10" s="313"/>
      <c r="G10" s="309"/>
      <c r="H10" s="309"/>
      <c r="I10" s="298"/>
      <c r="J10" s="298"/>
      <c r="K10" s="298"/>
      <c r="N10" s="23" t="s">
        <v>20</v>
      </c>
    </row>
    <row r="11" spans="1:19" ht="27" customHeight="1">
      <c r="B11" s="307"/>
      <c r="C11" s="308"/>
      <c r="D11" s="309"/>
      <c r="E11" s="312"/>
      <c r="F11" s="313"/>
      <c r="G11" s="309"/>
      <c r="H11" s="309"/>
      <c r="I11" s="298"/>
      <c r="J11" s="298"/>
      <c r="K11" s="298"/>
      <c r="N11" s="23" t="s">
        <v>21</v>
      </c>
    </row>
    <row r="12" spans="1:19" hidden="1">
      <c r="B12" s="29"/>
      <c r="C12" s="30"/>
      <c r="D12" s="31"/>
      <c r="E12" s="32"/>
      <c r="F12" s="33"/>
      <c r="G12" s="34"/>
      <c r="H12" s="35"/>
      <c r="I12" s="36"/>
      <c r="J12" s="37"/>
      <c r="K12" s="37"/>
      <c r="L12" s="37"/>
      <c r="N12" s="23" t="s">
        <v>22</v>
      </c>
    </row>
    <row r="13" spans="1:19" hidden="1">
      <c r="B13" s="38"/>
      <c r="C13" s="39"/>
      <c r="D13" s="40"/>
      <c r="E13" s="41"/>
      <c r="F13" s="42"/>
      <c r="G13" s="43"/>
      <c r="H13" s="44"/>
      <c r="I13" s="45"/>
      <c r="J13" s="37"/>
      <c r="K13" s="37"/>
      <c r="L13" s="37"/>
      <c r="N13" s="23"/>
    </row>
    <row r="14" spans="1:19" hidden="1">
      <c r="B14" s="38"/>
      <c r="C14" s="39"/>
      <c r="D14" s="40"/>
      <c r="E14" s="41"/>
      <c r="F14" s="42"/>
      <c r="G14" s="43"/>
      <c r="H14" s="44"/>
      <c r="I14" s="45"/>
      <c r="J14" s="37"/>
      <c r="K14" s="37"/>
      <c r="L14" s="37"/>
      <c r="N14" s="23"/>
    </row>
    <row r="15" spans="1:19" hidden="1">
      <c r="B15" s="38"/>
      <c r="C15" s="39"/>
      <c r="D15" s="40"/>
      <c r="E15" s="41"/>
      <c r="F15" s="42"/>
      <c r="G15" s="43"/>
      <c r="H15" s="44"/>
      <c r="I15" s="45"/>
      <c r="J15" s="37"/>
      <c r="K15" s="37"/>
      <c r="L15" s="37"/>
      <c r="N15" s="23"/>
    </row>
    <row r="16" spans="1:19" hidden="1">
      <c r="B16" s="38"/>
      <c r="C16" s="39"/>
      <c r="D16" s="40"/>
      <c r="E16" s="41"/>
      <c r="F16" s="42"/>
      <c r="G16" s="43"/>
      <c r="H16" s="44"/>
      <c r="I16" s="45"/>
      <c r="J16" s="37"/>
      <c r="K16" s="37"/>
      <c r="L16" s="37"/>
      <c r="N16" s="23"/>
    </row>
    <row r="17" spans="2:19" hidden="1">
      <c r="B17" s="38"/>
      <c r="C17" s="39"/>
      <c r="D17" s="40"/>
      <c r="E17" s="41"/>
      <c r="F17" s="42"/>
      <c r="G17" s="43"/>
      <c r="H17" s="44"/>
      <c r="I17" s="45"/>
      <c r="J17" s="37"/>
      <c r="K17" s="37"/>
      <c r="L17" s="37"/>
      <c r="N17" s="23"/>
    </row>
    <row r="18" spans="2:19" hidden="1">
      <c r="B18" s="38"/>
      <c r="C18" s="39"/>
      <c r="D18" s="40"/>
      <c r="E18" s="41" t="str">
        <f t="shared" ref="E18:E64" si="0">IF(AND($G$1&lt;&gt;"",$I$1&lt;&gt;"",C18&lt;&gt;"",D18&lt;&gt;""),CONCATENATE($G$1,"-",$I$1,"-",TEXT(C18,"00")),"")</f>
        <v/>
      </c>
      <c r="F18" s="42"/>
      <c r="G18" s="43"/>
      <c r="H18" s="44"/>
      <c r="I18" s="45"/>
      <c r="J18" s="37"/>
      <c r="K18" s="37"/>
      <c r="L18" s="37"/>
      <c r="M18" s="23"/>
    </row>
    <row r="19" spans="2:19" hidden="1">
      <c r="B19" s="38"/>
      <c r="C19" s="39"/>
      <c r="D19" s="40"/>
      <c r="E19" s="41" t="str">
        <f t="shared" si="0"/>
        <v/>
      </c>
      <c r="F19" s="42"/>
      <c r="G19" s="43"/>
      <c r="H19" s="44"/>
      <c r="I19" s="45"/>
      <c r="J19" s="37"/>
      <c r="K19" s="37"/>
      <c r="L19" s="37"/>
      <c r="M19" s="23"/>
    </row>
    <row r="20" spans="2:19" hidden="1">
      <c r="B20" s="38"/>
      <c r="C20" s="39"/>
      <c r="D20" s="40"/>
      <c r="E20" s="41" t="str">
        <f t="shared" si="0"/>
        <v/>
      </c>
      <c r="F20" s="42"/>
      <c r="G20" s="43"/>
      <c r="H20" s="44"/>
      <c r="I20" s="45"/>
      <c r="J20" s="37"/>
      <c r="K20" s="37"/>
      <c r="L20" s="37"/>
      <c r="M20" s="23"/>
    </row>
    <row r="21" spans="2:19" hidden="1">
      <c r="B21" s="38"/>
      <c r="C21" s="39"/>
      <c r="D21" s="40"/>
      <c r="E21" s="41" t="str">
        <f t="shared" si="0"/>
        <v/>
      </c>
      <c r="F21" s="42"/>
      <c r="G21" s="43"/>
      <c r="H21" s="44"/>
      <c r="I21" s="45"/>
      <c r="J21" s="37"/>
      <c r="K21" s="37"/>
      <c r="L21" s="37"/>
      <c r="M21" s="23"/>
    </row>
    <row r="22" spans="2:19" hidden="1">
      <c r="B22" s="38"/>
      <c r="C22" s="39"/>
      <c r="D22" s="40"/>
      <c r="E22" s="41" t="str">
        <f t="shared" si="0"/>
        <v/>
      </c>
      <c r="F22" s="42"/>
      <c r="G22" s="43"/>
      <c r="H22" s="44"/>
      <c r="I22" s="45"/>
      <c r="J22" s="37"/>
      <c r="K22" s="37"/>
      <c r="L22" s="37"/>
      <c r="M22" s="23"/>
    </row>
    <row r="23" spans="2:19" hidden="1">
      <c r="B23" s="38"/>
      <c r="C23" s="39"/>
      <c r="D23" s="40"/>
      <c r="E23" s="41" t="str">
        <f t="shared" si="0"/>
        <v/>
      </c>
      <c r="F23" s="42"/>
      <c r="G23" s="43"/>
      <c r="H23" s="44"/>
      <c r="I23" s="45"/>
      <c r="J23" s="37"/>
      <c r="K23" s="37"/>
      <c r="L23" s="37"/>
      <c r="M23" s="23"/>
    </row>
    <row r="24" spans="2:19" hidden="1">
      <c r="B24" s="46"/>
      <c r="C24" s="47"/>
      <c r="D24" s="48"/>
      <c r="E24" s="49" t="str">
        <f t="shared" si="0"/>
        <v/>
      </c>
      <c r="F24" s="50"/>
      <c r="G24" s="51"/>
      <c r="H24" s="52"/>
      <c r="I24" s="53"/>
      <c r="J24" s="37"/>
      <c r="K24" s="37"/>
      <c r="L24" s="37"/>
      <c r="M24" s="23"/>
      <c r="S24" s="7">
        <f>SUM(S25:S64)</f>
        <v>28</v>
      </c>
    </row>
    <row r="25" spans="2:19">
      <c r="B25" s="54">
        <v>1</v>
      </c>
      <c r="C25" s="55">
        <v>1</v>
      </c>
      <c r="D25" s="60"/>
      <c r="E25" s="56" t="str">
        <f t="shared" si="0"/>
        <v/>
      </c>
      <c r="F25" s="62">
        <v>1</v>
      </c>
      <c r="G25" s="63" t="s">
        <v>448</v>
      </c>
      <c r="H25" s="64" t="s">
        <v>449</v>
      </c>
      <c r="I25" s="296">
        <v>1</v>
      </c>
      <c r="J25" s="57">
        <v>1</v>
      </c>
      <c r="K25" s="57">
        <v>1</v>
      </c>
      <c r="L25" s="37"/>
      <c r="M25" s="23"/>
      <c r="N25" s="23" t="s">
        <v>22</v>
      </c>
      <c r="S25" s="7">
        <f>IF(ISBLANK(C25),0,(IF(COUNTA($C25:$D25)+COUNTA($F25:$K25)&lt;&gt;8,1,0)))</f>
        <v>1</v>
      </c>
    </row>
    <row r="26" spans="2:19">
      <c r="B26" s="58">
        <v>2</v>
      </c>
      <c r="C26" s="59">
        <v>2</v>
      </c>
      <c r="D26" s="60"/>
      <c r="E26" s="61" t="str">
        <f t="shared" si="0"/>
        <v/>
      </c>
      <c r="F26" s="62">
        <v>2</v>
      </c>
      <c r="G26" s="63" t="s">
        <v>450</v>
      </c>
      <c r="H26" s="64" t="s">
        <v>449</v>
      </c>
      <c r="I26" s="296">
        <v>2</v>
      </c>
      <c r="J26" s="57">
        <v>1</v>
      </c>
      <c r="K26" s="57">
        <v>1</v>
      </c>
      <c r="L26" s="37"/>
      <c r="M26" s="23"/>
      <c r="N26" s="23" t="s">
        <v>403</v>
      </c>
      <c r="S26" s="7">
        <f t="shared" ref="S26:S64" si="1">IF(ISBLANK(C26),0,(IF(COUNTA($C26:$D26)+COUNTA($F26:$K26)&lt;&gt;8,1,0)))</f>
        <v>1</v>
      </c>
    </row>
    <row r="27" spans="2:19">
      <c r="B27" s="54">
        <v>3</v>
      </c>
      <c r="C27" s="59">
        <v>3</v>
      </c>
      <c r="D27" s="60"/>
      <c r="E27" s="61" t="str">
        <f t="shared" si="0"/>
        <v/>
      </c>
      <c r="F27" s="62">
        <v>1</v>
      </c>
      <c r="G27" s="63" t="s">
        <v>451</v>
      </c>
      <c r="H27" s="64" t="s">
        <v>449</v>
      </c>
      <c r="I27" s="296">
        <v>1</v>
      </c>
      <c r="J27" s="57">
        <v>1</v>
      </c>
      <c r="K27" s="57">
        <v>1</v>
      </c>
      <c r="L27" s="37"/>
      <c r="M27" s="23"/>
      <c r="N27" s="23" t="s">
        <v>404</v>
      </c>
      <c r="S27" s="7">
        <f t="shared" si="1"/>
        <v>1</v>
      </c>
    </row>
    <row r="28" spans="2:19">
      <c r="B28" s="58">
        <v>4</v>
      </c>
      <c r="C28" s="59">
        <v>4</v>
      </c>
      <c r="D28" s="60"/>
      <c r="E28" s="61" t="str">
        <f t="shared" si="0"/>
        <v/>
      </c>
      <c r="F28" s="62">
        <v>2</v>
      </c>
      <c r="G28" s="63" t="s">
        <v>452</v>
      </c>
      <c r="H28" s="64" t="s">
        <v>449</v>
      </c>
      <c r="I28" s="296">
        <v>2</v>
      </c>
      <c r="J28" s="57">
        <v>1</v>
      </c>
      <c r="K28" s="57">
        <v>1</v>
      </c>
      <c r="L28" s="37"/>
      <c r="M28" s="23"/>
      <c r="N28" s="23" t="s">
        <v>405</v>
      </c>
      <c r="S28" s="7">
        <f t="shared" si="1"/>
        <v>1</v>
      </c>
    </row>
    <row r="29" spans="2:19">
      <c r="B29" s="54">
        <v>5</v>
      </c>
      <c r="C29" s="59">
        <v>5</v>
      </c>
      <c r="D29" s="60"/>
      <c r="E29" s="61" t="str">
        <f t="shared" si="0"/>
        <v/>
      </c>
      <c r="F29" s="62">
        <v>2</v>
      </c>
      <c r="G29" s="63" t="s">
        <v>453</v>
      </c>
      <c r="H29" s="64" t="s">
        <v>449</v>
      </c>
      <c r="I29" s="64" t="s">
        <v>454</v>
      </c>
      <c r="J29" s="57">
        <v>1</v>
      </c>
      <c r="K29" s="57">
        <v>1</v>
      </c>
      <c r="L29" s="37"/>
      <c r="M29" s="23"/>
      <c r="N29" s="23" t="s">
        <v>406</v>
      </c>
      <c r="S29" s="7">
        <f t="shared" si="1"/>
        <v>1</v>
      </c>
    </row>
    <row r="30" spans="2:19">
      <c r="B30" s="58">
        <v>6</v>
      </c>
      <c r="C30" s="59">
        <v>6</v>
      </c>
      <c r="D30" s="60"/>
      <c r="E30" s="61" t="str">
        <f t="shared" si="0"/>
        <v/>
      </c>
      <c r="F30" s="62">
        <v>2</v>
      </c>
      <c r="G30" s="63" t="s">
        <v>453</v>
      </c>
      <c r="H30" s="64" t="s">
        <v>449</v>
      </c>
      <c r="I30" s="296">
        <v>2</v>
      </c>
      <c r="J30" s="57">
        <v>1</v>
      </c>
      <c r="K30" s="57">
        <v>1</v>
      </c>
      <c r="L30" s="37"/>
      <c r="M30" s="23"/>
      <c r="N30" s="23" t="s">
        <v>407</v>
      </c>
      <c r="S30" s="7">
        <f t="shared" si="1"/>
        <v>1</v>
      </c>
    </row>
    <row r="31" spans="2:19">
      <c r="B31" s="54">
        <v>7</v>
      </c>
      <c r="C31" s="59">
        <v>7</v>
      </c>
      <c r="D31" s="60"/>
      <c r="E31" s="61" t="str">
        <f t="shared" si="0"/>
        <v/>
      </c>
      <c r="F31" s="62">
        <v>2</v>
      </c>
      <c r="G31" s="63" t="s">
        <v>455</v>
      </c>
      <c r="H31" s="64" t="s">
        <v>449</v>
      </c>
      <c r="I31" s="296">
        <v>2</v>
      </c>
      <c r="J31" s="57">
        <v>1</v>
      </c>
      <c r="K31" s="57">
        <v>1</v>
      </c>
      <c r="L31" s="37"/>
      <c r="M31" s="23"/>
      <c r="N31" s="23" t="s">
        <v>408</v>
      </c>
      <c r="S31" s="7">
        <f t="shared" si="1"/>
        <v>1</v>
      </c>
    </row>
    <row r="32" spans="2:19">
      <c r="B32" s="58">
        <v>8</v>
      </c>
      <c r="C32" s="59">
        <v>8</v>
      </c>
      <c r="D32" s="60"/>
      <c r="E32" s="61" t="str">
        <f t="shared" si="0"/>
        <v/>
      </c>
      <c r="F32" s="62">
        <v>1</v>
      </c>
      <c r="G32" s="63" t="s">
        <v>450</v>
      </c>
      <c r="H32" s="64" t="s">
        <v>449</v>
      </c>
      <c r="I32" s="296">
        <v>1</v>
      </c>
      <c r="J32" s="57">
        <v>1</v>
      </c>
      <c r="K32" s="57">
        <v>1</v>
      </c>
      <c r="L32" s="37"/>
      <c r="M32" s="23"/>
      <c r="N32" s="23" t="s">
        <v>409</v>
      </c>
      <c r="S32" s="7">
        <f t="shared" si="1"/>
        <v>1</v>
      </c>
    </row>
    <row r="33" spans="2:19">
      <c r="B33" s="54">
        <v>9</v>
      </c>
      <c r="C33" s="59">
        <v>9</v>
      </c>
      <c r="D33" s="60"/>
      <c r="E33" s="61" t="str">
        <f t="shared" si="0"/>
        <v/>
      </c>
      <c r="F33" s="62">
        <v>1</v>
      </c>
      <c r="G33" s="63" t="s">
        <v>456</v>
      </c>
      <c r="H33" s="64" t="s">
        <v>449</v>
      </c>
      <c r="I33" s="296">
        <v>1</v>
      </c>
      <c r="J33" s="57">
        <v>1</v>
      </c>
      <c r="K33" s="57">
        <v>1</v>
      </c>
      <c r="L33" s="37"/>
      <c r="M33" s="23"/>
      <c r="N33" s="23" t="s">
        <v>410</v>
      </c>
      <c r="S33" s="7">
        <f t="shared" si="1"/>
        <v>1</v>
      </c>
    </row>
    <row r="34" spans="2:19">
      <c r="B34" s="58">
        <v>10</v>
      </c>
      <c r="C34" s="59">
        <v>10</v>
      </c>
      <c r="D34" s="60"/>
      <c r="E34" s="61" t="str">
        <f t="shared" si="0"/>
        <v/>
      </c>
      <c r="F34" s="62">
        <v>2</v>
      </c>
      <c r="G34" s="63" t="s">
        <v>457</v>
      </c>
      <c r="H34" s="64" t="s">
        <v>449</v>
      </c>
      <c r="I34" s="296">
        <v>1</v>
      </c>
      <c r="J34" s="57">
        <v>1</v>
      </c>
      <c r="K34" s="57">
        <v>1</v>
      </c>
      <c r="L34" s="37"/>
      <c r="M34" s="23"/>
      <c r="N34" s="23" t="s">
        <v>411</v>
      </c>
      <c r="S34" s="7">
        <f t="shared" si="1"/>
        <v>1</v>
      </c>
    </row>
    <row r="35" spans="2:19">
      <c r="B35" s="54">
        <v>11</v>
      </c>
      <c r="C35" s="59">
        <v>11</v>
      </c>
      <c r="D35" s="60"/>
      <c r="E35" s="61" t="str">
        <f t="shared" si="0"/>
        <v/>
      </c>
      <c r="F35" s="62">
        <v>2</v>
      </c>
      <c r="G35" s="63" t="s">
        <v>452</v>
      </c>
      <c r="H35" s="64" t="s">
        <v>449</v>
      </c>
      <c r="I35" s="296">
        <v>1</v>
      </c>
      <c r="J35" s="57">
        <v>1</v>
      </c>
      <c r="K35" s="57">
        <v>1</v>
      </c>
      <c r="L35" s="37"/>
      <c r="M35" s="23"/>
      <c r="N35" s="23" t="s">
        <v>412</v>
      </c>
      <c r="S35" s="7">
        <f t="shared" si="1"/>
        <v>1</v>
      </c>
    </row>
    <row r="36" spans="2:19">
      <c r="B36" s="58">
        <v>12</v>
      </c>
      <c r="C36" s="59">
        <v>12</v>
      </c>
      <c r="D36" s="60"/>
      <c r="E36" s="61" t="str">
        <f t="shared" si="0"/>
        <v/>
      </c>
      <c r="F36" s="62">
        <v>1</v>
      </c>
      <c r="G36" s="63" t="s">
        <v>456</v>
      </c>
      <c r="H36" s="64" t="s">
        <v>449</v>
      </c>
      <c r="I36" s="296">
        <v>1</v>
      </c>
      <c r="J36" s="57">
        <v>1</v>
      </c>
      <c r="K36" s="57">
        <v>1</v>
      </c>
      <c r="L36" s="37"/>
      <c r="M36" s="23"/>
      <c r="S36" s="7">
        <f t="shared" si="1"/>
        <v>1</v>
      </c>
    </row>
    <row r="37" spans="2:19">
      <c r="B37" s="54">
        <v>13</v>
      </c>
      <c r="C37" s="59">
        <v>13</v>
      </c>
      <c r="D37" s="60"/>
      <c r="E37" s="61" t="str">
        <f t="shared" si="0"/>
        <v/>
      </c>
      <c r="F37" s="62">
        <v>1</v>
      </c>
      <c r="G37" s="63" t="s">
        <v>453</v>
      </c>
      <c r="H37" s="64" t="s">
        <v>449</v>
      </c>
      <c r="I37" s="296">
        <v>1</v>
      </c>
      <c r="J37" s="57">
        <v>1</v>
      </c>
      <c r="K37" s="57">
        <v>1</v>
      </c>
      <c r="L37" s="37"/>
      <c r="M37" s="23"/>
      <c r="S37" s="7">
        <f t="shared" si="1"/>
        <v>1</v>
      </c>
    </row>
    <row r="38" spans="2:19">
      <c r="B38" s="58">
        <v>14</v>
      </c>
      <c r="C38" s="59">
        <v>14</v>
      </c>
      <c r="D38" s="60"/>
      <c r="E38" s="61" t="str">
        <f t="shared" si="0"/>
        <v/>
      </c>
      <c r="F38" s="62">
        <v>1</v>
      </c>
      <c r="G38" s="63" t="s">
        <v>453</v>
      </c>
      <c r="H38" s="64" t="s">
        <v>449</v>
      </c>
      <c r="I38" s="296">
        <v>1</v>
      </c>
      <c r="J38" s="57">
        <v>1</v>
      </c>
      <c r="K38" s="57">
        <v>1</v>
      </c>
      <c r="L38" s="37"/>
      <c r="M38" s="23"/>
      <c r="S38" s="7">
        <f t="shared" si="1"/>
        <v>1</v>
      </c>
    </row>
    <row r="39" spans="2:19">
      <c r="B39" s="54">
        <v>15</v>
      </c>
      <c r="C39" s="65">
        <v>15</v>
      </c>
      <c r="D39" s="60"/>
      <c r="E39" s="61" t="str">
        <f t="shared" si="0"/>
        <v/>
      </c>
      <c r="F39" s="62">
        <v>2</v>
      </c>
      <c r="G39" s="63" t="s">
        <v>452</v>
      </c>
      <c r="H39" s="64" t="s">
        <v>457</v>
      </c>
      <c r="I39" s="296">
        <v>2</v>
      </c>
      <c r="J39" s="57">
        <v>1</v>
      </c>
      <c r="K39" s="57">
        <v>1</v>
      </c>
      <c r="L39" s="37"/>
      <c r="M39" s="23"/>
      <c r="S39" s="7">
        <f t="shared" si="1"/>
        <v>1</v>
      </c>
    </row>
    <row r="40" spans="2:19">
      <c r="B40" s="58">
        <v>16</v>
      </c>
      <c r="C40" s="65">
        <v>16</v>
      </c>
      <c r="D40" s="60"/>
      <c r="E40" s="61" t="str">
        <f t="shared" si="0"/>
        <v/>
      </c>
      <c r="F40" s="62">
        <v>2</v>
      </c>
      <c r="G40" s="63" t="s">
        <v>457</v>
      </c>
      <c r="H40" s="64" t="s">
        <v>449</v>
      </c>
      <c r="I40" s="296">
        <v>2</v>
      </c>
      <c r="J40" s="57">
        <v>1</v>
      </c>
      <c r="K40" s="57">
        <v>1</v>
      </c>
      <c r="L40" s="37"/>
      <c r="M40" s="23"/>
      <c r="S40" s="7">
        <f t="shared" si="1"/>
        <v>1</v>
      </c>
    </row>
    <row r="41" spans="2:19">
      <c r="B41" s="54">
        <v>17</v>
      </c>
      <c r="C41" s="65">
        <v>17</v>
      </c>
      <c r="D41" s="60"/>
      <c r="E41" s="61" t="str">
        <f t="shared" si="0"/>
        <v/>
      </c>
      <c r="F41" s="62">
        <v>1</v>
      </c>
      <c r="G41" s="63" t="s">
        <v>453</v>
      </c>
      <c r="H41" s="64" t="s">
        <v>449</v>
      </c>
      <c r="I41" s="296">
        <v>2</v>
      </c>
      <c r="J41" s="57">
        <v>1</v>
      </c>
      <c r="K41" s="57">
        <v>1</v>
      </c>
      <c r="L41" s="37"/>
      <c r="M41" s="23"/>
      <c r="S41" s="7">
        <f t="shared" si="1"/>
        <v>1</v>
      </c>
    </row>
    <row r="42" spans="2:19">
      <c r="B42" s="58">
        <v>18</v>
      </c>
      <c r="C42" s="65">
        <v>18</v>
      </c>
      <c r="D42" s="60"/>
      <c r="E42" s="61" t="str">
        <f t="shared" si="0"/>
        <v/>
      </c>
      <c r="F42" s="62">
        <v>2</v>
      </c>
      <c r="G42" s="63" t="s">
        <v>453</v>
      </c>
      <c r="H42" s="64" t="s">
        <v>449</v>
      </c>
      <c r="I42" s="296">
        <v>2</v>
      </c>
      <c r="J42" s="57">
        <v>1</v>
      </c>
      <c r="K42" s="57">
        <v>1</v>
      </c>
      <c r="L42" s="37"/>
      <c r="M42" s="23"/>
      <c r="S42" s="7">
        <f t="shared" si="1"/>
        <v>1</v>
      </c>
    </row>
    <row r="43" spans="2:19">
      <c r="B43" s="54">
        <v>19</v>
      </c>
      <c r="C43" s="65">
        <v>19</v>
      </c>
      <c r="D43" s="60"/>
      <c r="E43" s="61" t="str">
        <f t="shared" si="0"/>
        <v/>
      </c>
      <c r="F43" s="62">
        <v>1</v>
      </c>
      <c r="G43" s="63" t="s">
        <v>458</v>
      </c>
      <c r="H43" s="64" t="s">
        <v>449</v>
      </c>
      <c r="I43" s="296">
        <v>1</v>
      </c>
      <c r="J43" s="57">
        <v>1</v>
      </c>
      <c r="K43" s="57">
        <v>1</v>
      </c>
      <c r="L43" s="37"/>
      <c r="M43" s="23"/>
      <c r="S43" s="7">
        <f t="shared" si="1"/>
        <v>1</v>
      </c>
    </row>
    <row r="44" spans="2:19">
      <c r="B44" s="58">
        <v>20</v>
      </c>
      <c r="C44" s="65">
        <v>20</v>
      </c>
      <c r="D44" s="60"/>
      <c r="E44" s="61" t="str">
        <f t="shared" si="0"/>
        <v/>
      </c>
      <c r="F44" s="62">
        <v>2</v>
      </c>
      <c r="G44" s="63" t="s">
        <v>452</v>
      </c>
      <c r="H44" s="64" t="s">
        <v>449</v>
      </c>
      <c r="I44" s="296">
        <v>2</v>
      </c>
      <c r="J44" s="57">
        <v>1</v>
      </c>
      <c r="K44" s="57">
        <v>1</v>
      </c>
      <c r="L44" s="37"/>
      <c r="M44" s="23"/>
      <c r="S44" s="7">
        <f t="shared" si="1"/>
        <v>1</v>
      </c>
    </row>
    <row r="45" spans="2:19">
      <c r="B45" s="54">
        <v>21</v>
      </c>
      <c r="C45" s="65">
        <v>21</v>
      </c>
      <c r="D45" s="60"/>
      <c r="E45" s="61" t="str">
        <f t="shared" si="0"/>
        <v/>
      </c>
      <c r="F45" s="62">
        <v>2</v>
      </c>
      <c r="G45" s="63" t="s">
        <v>452</v>
      </c>
      <c r="H45" s="64" t="s">
        <v>457</v>
      </c>
      <c r="I45" s="296">
        <v>2</v>
      </c>
      <c r="J45" s="57">
        <v>1</v>
      </c>
      <c r="K45" s="57">
        <v>1</v>
      </c>
      <c r="L45" s="37"/>
      <c r="M45" s="23"/>
      <c r="S45" s="7">
        <f t="shared" si="1"/>
        <v>1</v>
      </c>
    </row>
    <row r="46" spans="2:19">
      <c r="B46" s="58">
        <v>22</v>
      </c>
      <c r="C46" s="65">
        <v>22</v>
      </c>
      <c r="D46" s="60"/>
      <c r="E46" s="61" t="str">
        <f t="shared" si="0"/>
        <v/>
      </c>
      <c r="F46" s="62">
        <v>1</v>
      </c>
      <c r="G46" s="63" t="s">
        <v>459</v>
      </c>
      <c r="H46" s="64" t="s">
        <v>449</v>
      </c>
      <c r="I46" s="296">
        <v>1</v>
      </c>
      <c r="J46" s="57">
        <v>1</v>
      </c>
      <c r="K46" s="57">
        <v>1</v>
      </c>
      <c r="L46" s="37"/>
      <c r="M46" s="23"/>
      <c r="S46" s="7">
        <f t="shared" si="1"/>
        <v>1</v>
      </c>
    </row>
    <row r="47" spans="2:19">
      <c r="B47" s="54">
        <v>23</v>
      </c>
      <c r="C47" s="65">
        <v>23</v>
      </c>
      <c r="D47" s="60"/>
      <c r="E47" s="61" t="str">
        <f t="shared" si="0"/>
        <v/>
      </c>
      <c r="F47" s="62">
        <v>1</v>
      </c>
      <c r="G47" s="63" t="s">
        <v>457</v>
      </c>
      <c r="H47" s="64" t="s">
        <v>449</v>
      </c>
      <c r="I47" s="296">
        <v>1</v>
      </c>
      <c r="J47" s="57">
        <v>1</v>
      </c>
      <c r="K47" s="57">
        <v>1</v>
      </c>
      <c r="L47" s="37"/>
      <c r="M47" s="23"/>
      <c r="S47" s="7">
        <f t="shared" si="1"/>
        <v>1</v>
      </c>
    </row>
    <row r="48" spans="2:19">
      <c r="B48" s="58">
        <v>24</v>
      </c>
      <c r="C48" s="65">
        <v>24</v>
      </c>
      <c r="D48" s="60"/>
      <c r="E48" s="61" t="str">
        <f t="shared" si="0"/>
        <v/>
      </c>
      <c r="F48" s="62">
        <v>2</v>
      </c>
      <c r="G48" s="63" t="s">
        <v>448</v>
      </c>
      <c r="H48" s="64" t="s">
        <v>449</v>
      </c>
      <c r="I48" s="296">
        <v>2</v>
      </c>
      <c r="J48" s="57">
        <v>1</v>
      </c>
      <c r="K48" s="57">
        <v>1</v>
      </c>
      <c r="L48" s="37"/>
      <c r="M48" s="23"/>
      <c r="S48" s="7">
        <f t="shared" si="1"/>
        <v>1</v>
      </c>
    </row>
    <row r="49" spans="2:19">
      <c r="B49" s="54">
        <v>25</v>
      </c>
      <c r="C49" s="65">
        <v>25</v>
      </c>
      <c r="D49" s="60"/>
      <c r="E49" s="61" t="str">
        <f t="shared" si="0"/>
        <v/>
      </c>
      <c r="F49" s="62">
        <v>1</v>
      </c>
      <c r="G49" s="63" t="s">
        <v>458</v>
      </c>
      <c r="H49" s="64" t="s">
        <v>456</v>
      </c>
      <c r="I49" s="296">
        <v>1</v>
      </c>
      <c r="J49" s="57">
        <v>1</v>
      </c>
      <c r="K49" s="57">
        <v>1</v>
      </c>
      <c r="L49" s="37"/>
      <c r="M49" s="23"/>
      <c r="S49" s="7">
        <f t="shared" si="1"/>
        <v>1</v>
      </c>
    </row>
    <row r="50" spans="2:19">
      <c r="B50" s="58">
        <v>26</v>
      </c>
      <c r="C50" s="65">
        <v>26</v>
      </c>
      <c r="D50" s="60"/>
      <c r="E50" s="61" t="str">
        <f t="shared" si="0"/>
        <v/>
      </c>
      <c r="F50" s="62">
        <v>1</v>
      </c>
      <c r="G50" s="63" t="s">
        <v>453</v>
      </c>
      <c r="H50" s="64" t="s">
        <v>449</v>
      </c>
      <c r="I50" s="296">
        <v>1</v>
      </c>
      <c r="J50" s="57">
        <v>1</v>
      </c>
      <c r="K50" s="57">
        <v>1</v>
      </c>
      <c r="L50" s="37"/>
      <c r="M50" s="23"/>
      <c r="S50" s="7">
        <f t="shared" si="1"/>
        <v>1</v>
      </c>
    </row>
    <row r="51" spans="2:19">
      <c r="B51" s="54">
        <v>27</v>
      </c>
      <c r="C51" s="65">
        <v>27</v>
      </c>
      <c r="D51" s="60"/>
      <c r="E51" s="61" t="str">
        <f t="shared" si="0"/>
        <v/>
      </c>
      <c r="F51" s="62">
        <v>1</v>
      </c>
      <c r="G51" s="63" t="s">
        <v>460</v>
      </c>
      <c r="H51" s="64" t="s">
        <v>456</v>
      </c>
      <c r="I51" s="296">
        <v>1</v>
      </c>
      <c r="J51" s="57">
        <v>1</v>
      </c>
      <c r="K51" s="57">
        <v>1</v>
      </c>
      <c r="L51" s="37"/>
      <c r="M51" s="23"/>
      <c r="S51" s="7">
        <f t="shared" si="1"/>
        <v>1</v>
      </c>
    </row>
    <row r="52" spans="2:19">
      <c r="B52" s="58">
        <v>28</v>
      </c>
      <c r="C52" s="65">
        <v>28</v>
      </c>
      <c r="D52" s="60"/>
      <c r="E52" s="61" t="str">
        <f t="shared" si="0"/>
        <v/>
      </c>
      <c r="F52" s="62">
        <v>2</v>
      </c>
      <c r="G52" s="63" t="s">
        <v>450</v>
      </c>
      <c r="H52" s="64" t="s">
        <v>449</v>
      </c>
      <c r="I52" s="296">
        <v>1</v>
      </c>
      <c r="J52" s="57">
        <v>1</v>
      </c>
      <c r="K52" s="57">
        <v>1</v>
      </c>
      <c r="L52" s="37"/>
      <c r="M52" s="23"/>
      <c r="S52" s="7">
        <f t="shared" si="1"/>
        <v>1</v>
      </c>
    </row>
    <row r="53" spans="2:19">
      <c r="B53" s="54">
        <v>29</v>
      </c>
      <c r="C53" s="65"/>
      <c r="D53" s="60"/>
      <c r="E53" s="61" t="str">
        <f t="shared" si="0"/>
        <v/>
      </c>
      <c r="F53" s="62"/>
      <c r="G53" s="63"/>
      <c r="H53" s="64"/>
      <c r="I53" s="57"/>
      <c r="J53" s="57"/>
      <c r="K53" s="57"/>
      <c r="L53" s="37"/>
      <c r="M53" s="23"/>
      <c r="S53" s="7">
        <f t="shared" si="1"/>
        <v>0</v>
      </c>
    </row>
    <row r="54" spans="2:19">
      <c r="B54" s="58">
        <v>30</v>
      </c>
      <c r="C54" s="65"/>
      <c r="D54" s="60"/>
      <c r="E54" s="61" t="str">
        <f t="shared" si="0"/>
        <v/>
      </c>
      <c r="F54" s="62"/>
      <c r="G54" s="63"/>
      <c r="H54" s="64"/>
      <c r="I54" s="57"/>
      <c r="J54" s="57"/>
      <c r="K54" s="57"/>
      <c r="L54" s="37"/>
      <c r="M54" s="23"/>
      <c r="S54" s="7">
        <f t="shared" si="1"/>
        <v>0</v>
      </c>
    </row>
    <row r="55" spans="2:19">
      <c r="B55" s="54">
        <v>31</v>
      </c>
      <c r="C55" s="65"/>
      <c r="D55" s="60"/>
      <c r="E55" s="61" t="str">
        <f t="shared" si="0"/>
        <v/>
      </c>
      <c r="F55" s="62"/>
      <c r="G55" s="63"/>
      <c r="H55" s="64"/>
      <c r="I55" s="57"/>
      <c r="J55" s="57"/>
      <c r="K55" s="57"/>
      <c r="L55" s="37"/>
      <c r="M55" s="23"/>
      <c r="S55" s="7">
        <f t="shared" si="1"/>
        <v>0</v>
      </c>
    </row>
    <row r="56" spans="2:19">
      <c r="B56" s="58">
        <v>32</v>
      </c>
      <c r="C56" s="65"/>
      <c r="D56" s="60"/>
      <c r="E56" s="61" t="str">
        <f t="shared" si="0"/>
        <v/>
      </c>
      <c r="F56" s="62"/>
      <c r="G56" s="63"/>
      <c r="H56" s="64"/>
      <c r="I56" s="57"/>
      <c r="J56" s="57"/>
      <c r="K56" s="57"/>
      <c r="L56" s="37"/>
      <c r="M56" s="23"/>
      <c r="S56" s="7">
        <f t="shared" si="1"/>
        <v>0</v>
      </c>
    </row>
    <row r="57" spans="2:19">
      <c r="B57" s="54">
        <v>33</v>
      </c>
      <c r="C57" s="65"/>
      <c r="D57" s="60"/>
      <c r="E57" s="61" t="str">
        <f t="shared" si="0"/>
        <v/>
      </c>
      <c r="F57" s="62"/>
      <c r="G57" s="63"/>
      <c r="H57" s="64"/>
      <c r="I57" s="57"/>
      <c r="J57" s="57"/>
      <c r="K57" s="57"/>
      <c r="M57" s="23"/>
      <c r="S57" s="7">
        <f t="shared" si="1"/>
        <v>0</v>
      </c>
    </row>
    <row r="58" spans="2:19">
      <c r="B58" s="58">
        <v>34</v>
      </c>
      <c r="C58" s="65"/>
      <c r="D58" s="60"/>
      <c r="E58" s="61" t="str">
        <f t="shared" si="0"/>
        <v/>
      </c>
      <c r="F58" s="62"/>
      <c r="G58" s="63"/>
      <c r="H58" s="64"/>
      <c r="I58" s="57"/>
      <c r="J58" s="57"/>
      <c r="K58" s="57"/>
      <c r="M58" s="23"/>
      <c r="S58" s="7">
        <f t="shared" si="1"/>
        <v>0</v>
      </c>
    </row>
    <row r="59" spans="2:19">
      <c r="B59" s="54">
        <v>35</v>
      </c>
      <c r="C59" s="65"/>
      <c r="D59" s="60"/>
      <c r="E59" s="61" t="str">
        <f t="shared" si="0"/>
        <v/>
      </c>
      <c r="F59" s="62"/>
      <c r="G59" s="63"/>
      <c r="H59" s="64"/>
      <c r="I59" s="57"/>
      <c r="J59" s="57"/>
      <c r="K59" s="57"/>
      <c r="M59" s="23"/>
      <c r="S59" s="7">
        <f t="shared" si="1"/>
        <v>0</v>
      </c>
    </row>
    <row r="60" spans="2:19">
      <c r="B60" s="58">
        <v>36</v>
      </c>
      <c r="C60" s="65"/>
      <c r="D60" s="60"/>
      <c r="E60" s="61" t="str">
        <f t="shared" si="0"/>
        <v/>
      </c>
      <c r="F60" s="62"/>
      <c r="G60" s="63"/>
      <c r="H60" s="64"/>
      <c r="I60" s="57"/>
      <c r="J60" s="57"/>
      <c r="K60" s="57"/>
      <c r="M60" s="23"/>
      <c r="S60" s="7">
        <f t="shared" si="1"/>
        <v>0</v>
      </c>
    </row>
    <row r="61" spans="2:19">
      <c r="B61" s="54">
        <v>37</v>
      </c>
      <c r="C61" s="65"/>
      <c r="D61" s="60"/>
      <c r="E61" s="61" t="str">
        <f t="shared" si="0"/>
        <v/>
      </c>
      <c r="F61" s="62"/>
      <c r="G61" s="63"/>
      <c r="H61" s="64"/>
      <c r="I61" s="57"/>
      <c r="J61" s="57"/>
      <c r="K61" s="57"/>
      <c r="M61" s="23"/>
      <c r="S61" s="7">
        <f t="shared" si="1"/>
        <v>0</v>
      </c>
    </row>
    <row r="62" spans="2:19">
      <c r="B62" s="58">
        <v>38</v>
      </c>
      <c r="C62" s="65"/>
      <c r="D62" s="60"/>
      <c r="E62" s="61" t="str">
        <f t="shared" si="0"/>
        <v/>
      </c>
      <c r="F62" s="62"/>
      <c r="G62" s="63"/>
      <c r="H62" s="64"/>
      <c r="I62" s="57"/>
      <c r="J62" s="57"/>
      <c r="K62" s="57"/>
      <c r="M62" s="23"/>
      <c r="S62" s="7">
        <f t="shared" si="1"/>
        <v>0</v>
      </c>
    </row>
    <row r="63" spans="2:19">
      <c r="B63" s="54">
        <v>39</v>
      </c>
      <c r="C63" s="65"/>
      <c r="D63" s="60"/>
      <c r="E63" s="61" t="str">
        <f t="shared" si="0"/>
        <v/>
      </c>
      <c r="F63" s="62"/>
      <c r="G63" s="63"/>
      <c r="H63" s="64"/>
      <c r="I63" s="57"/>
      <c r="J63" s="57"/>
      <c r="K63" s="57"/>
      <c r="M63" s="23"/>
      <c r="S63" s="7">
        <f t="shared" si="1"/>
        <v>0</v>
      </c>
    </row>
    <row r="64" spans="2:19">
      <c r="B64" s="58">
        <v>40</v>
      </c>
      <c r="C64" s="65"/>
      <c r="D64" s="60"/>
      <c r="E64" s="61" t="str">
        <f t="shared" si="0"/>
        <v/>
      </c>
      <c r="F64" s="62"/>
      <c r="G64" s="63"/>
      <c r="H64" s="64"/>
      <c r="I64" s="57"/>
      <c r="J64" s="57"/>
      <c r="K64" s="57"/>
      <c r="M64" s="23"/>
      <c r="S64" s="7">
        <f t="shared" si="1"/>
        <v>0</v>
      </c>
    </row>
    <row r="65" spans="1:13">
      <c r="A65" s="1"/>
      <c r="B65" s="66"/>
      <c r="C65" s="67"/>
      <c r="D65" s="1"/>
      <c r="M65" s="23"/>
    </row>
    <row r="66" spans="1:13">
      <c r="A66" s="1"/>
      <c r="B66" s="1"/>
      <c r="C66" s="67"/>
      <c r="D66" s="1"/>
      <c r="M66" s="23"/>
    </row>
    <row r="67" spans="1:13">
      <c r="M67" s="23"/>
    </row>
    <row r="68" spans="1:13">
      <c r="M68" s="23"/>
    </row>
    <row r="69" spans="1:13">
      <c r="M69" s="23"/>
    </row>
    <row r="70" spans="1:13">
      <c r="M70" s="23"/>
    </row>
    <row r="71" spans="1:13">
      <c r="M71" s="23"/>
    </row>
    <row r="72" spans="1:13">
      <c r="M72" s="23"/>
    </row>
    <row r="73" spans="1:13">
      <c r="M73" s="23"/>
    </row>
    <row r="74" spans="1:13">
      <c r="M74" s="23"/>
    </row>
    <row r="75" spans="1:13">
      <c r="M75" s="23"/>
    </row>
    <row r="76" spans="1:13">
      <c r="M76" s="23"/>
    </row>
    <row r="77" spans="1:13">
      <c r="M77" s="23"/>
    </row>
    <row r="78" spans="1:13">
      <c r="M78" s="23"/>
    </row>
    <row r="79" spans="1:13">
      <c r="M79" s="23"/>
    </row>
    <row r="80" spans="1:13">
      <c r="M80" s="23"/>
    </row>
    <row r="81" spans="13:13">
      <c r="M81" s="23"/>
    </row>
    <row r="82" spans="13:13">
      <c r="M82" s="23"/>
    </row>
    <row r="83" spans="13:13">
      <c r="M83" s="23"/>
    </row>
    <row r="84" spans="13:13">
      <c r="M84" s="23"/>
    </row>
    <row r="85" spans="13:13">
      <c r="M85" s="23"/>
    </row>
    <row r="86" spans="13:13">
      <c r="M86" s="23"/>
    </row>
    <row r="87" spans="13:13">
      <c r="M87" s="23"/>
    </row>
    <row r="88" spans="13:13">
      <c r="M88" s="23"/>
    </row>
    <row r="89" spans="13:13">
      <c r="M89" s="23"/>
    </row>
    <row r="90" spans="13:13">
      <c r="M90" s="23"/>
    </row>
    <row r="91" spans="13:13">
      <c r="M91" s="23"/>
    </row>
    <row r="92" spans="13:13">
      <c r="M92" s="23"/>
    </row>
    <row r="93" spans="13:13">
      <c r="M93" s="23"/>
    </row>
    <row r="94" spans="13:13">
      <c r="M94" s="23"/>
    </row>
    <row r="95" spans="13:13">
      <c r="M95" s="23"/>
    </row>
    <row r="96" spans="13:13">
      <c r="M96" s="23"/>
    </row>
    <row r="97" spans="13:13">
      <c r="M97" s="23"/>
    </row>
    <row r="98" spans="13:13">
      <c r="M98" s="23"/>
    </row>
    <row r="99" spans="13:13">
      <c r="M99" s="23"/>
    </row>
    <row r="100" spans="13:13">
      <c r="M100" s="23"/>
    </row>
    <row r="101" spans="13:13">
      <c r="M101" s="23"/>
    </row>
    <row r="102" spans="13:13">
      <c r="M102" s="23"/>
    </row>
    <row r="103" spans="13:13">
      <c r="M103" s="23"/>
    </row>
    <row r="104" spans="13:13">
      <c r="M104" s="23"/>
    </row>
    <row r="105" spans="13:13">
      <c r="M105" s="23"/>
    </row>
    <row r="106" spans="13:13">
      <c r="M106" s="23"/>
    </row>
    <row r="107" spans="13:13">
      <c r="M107" s="23"/>
    </row>
    <row r="108" spans="13:13">
      <c r="M108" s="23"/>
    </row>
    <row r="109" spans="13:13">
      <c r="M109" s="23"/>
    </row>
    <row r="110" spans="13:13">
      <c r="M110" s="23"/>
    </row>
    <row r="111" spans="13:13">
      <c r="M111" s="23"/>
    </row>
  </sheetData>
  <sheetProtection password="C621" sheet="1" objects="1" scenarios="1" selectLockedCells="1"/>
  <protectedRanges>
    <protectedRange sqref="G1 I1 E3 C25:D64 F25:K64" name="Диапазон1"/>
  </protectedRanges>
  <mergeCells count="12">
    <mergeCell ref="J8:J11"/>
    <mergeCell ref="K8:K11"/>
    <mergeCell ref="B3:D3"/>
    <mergeCell ref="E3:I3"/>
    <mergeCell ref="B6:I6"/>
    <mergeCell ref="B8:B11"/>
    <mergeCell ref="C8:C11"/>
    <mergeCell ref="D8:D11"/>
    <mergeCell ref="E8:E11"/>
    <mergeCell ref="F8:F11"/>
    <mergeCell ref="G8:H11"/>
    <mergeCell ref="I8:I11"/>
  </mergeCells>
  <conditionalFormatting sqref="G1 I1 E3:I3">
    <cfRule type="expression" dxfId="38" priority="23" stopIfTrue="1">
      <formula>ISBLANK(E1)</formula>
    </cfRule>
  </conditionalFormatting>
  <conditionalFormatting sqref="C12:D24 F12:I24 C53:D64 F53:I64">
    <cfRule type="expression" dxfId="37" priority="24" stopIfTrue="1">
      <formula>AND(OR(COUNTA($C12:$D12)&lt;&gt;0,COUNTA($F12:$J12)&lt;&gt;0),ISBLANK(C12))</formula>
    </cfRule>
  </conditionalFormatting>
  <conditionalFormatting sqref="J25:J64">
    <cfRule type="expression" dxfId="36" priority="22" stopIfTrue="1">
      <formula>AND(OR(COUNTA($C25:$D25)&lt;&gt;0,COUNTA($F25:$J25)&lt;&gt;0),ISBLANK(J25))</formula>
    </cfRule>
  </conditionalFormatting>
  <conditionalFormatting sqref="K25:K64">
    <cfRule type="expression" dxfId="35" priority="21" stopIfTrue="1">
      <formula>AND(OR(COUNTA($C25:$D25)&lt;&gt;0,COUNTA($F25:$J25)&lt;&gt;0),ISBLANK(K25))</formula>
    </cfRule>
  </conditionalFormatting>
  <conditionalFormatting sqref="C25:C52">
    <cfRule type="expression" dxfId="34" priority="20" stopIfTrue="1">
      <formula>AND(OR(COUNTA($C25:$D25)&lt;&gt;0,COUNTA($F25:$I25)&lt;&gt;0),ISBLANK(C25))</formula>
    </cfRule>
  </conditionalFormatting>
  <conditionalFormatting sqref="D25:D28 D34:D37 D52">
    <cfRule type="expression" dxfId="33" priority="19" stopIfTrue="1">
      <formula>AND(OR(COUNTA($B25:$C25)&lt;&gt;0,COUNTA($E25:$J25)&lt;&gt;0),ISBLANK(D25))</formula>
    </cfRule>
  </conditionalFormatting>
  <conditionalFormatting sqref="D25:D28 D34:D37 D52">
    <cfRule type="expression" dxfId="32" priority="18" stopIfTrue="1">
      <formula>AND(OR(COUNTA($B25:$C25)&lt;&gt;0,COUNTA($E25:$J25)&lt;&gt;0),ISBLANK(D25))</formula>
    </cfRule>
  </conditionalFormatting>
  <conditionalFormatting sqref="D29:D31">
    <cfRule type="expression" dxfId="31" priority="17" stopIfTrue="1">
      <formula>AND(OR(COUNTA($B29:$C29)&lt;&gt;0,COUNTA($E29:$J29)&lt;&gt;0),ISBLANK(D29))</formula>
    </cfRule>
  </conditionalFormatting>
  <conditionalFormatting sqref="D29:D31">
    <cfRule type="expression" dxfId="30" priority="16" stopIfTrue="1">
      <formula>AND(OR(COUNTA($B29:$C29)&lt;&gt;0,COUNTA($E29:$J29)&lt;&gt;0),ISBLANK(D29))</formula>
    </cfRule>
  </conditionalFormatting>
  <conditionalFormatting sqref="D32">
    <cfRule type="expression" dxfId="29" priority="15" stopIfTrue="1">
      <formula>AND(OR(COUNTA($B32:$C32)&lt;&gt;0,COUNTA($E32:$J32)&lt;&gt;0),ISBLANK(D32))</formula>
    </cfRule>
  </conditionalFormatting>
  <conditionalFormatting sqref="D32">
    <cfRule type="expression" dxfId="28" priority="14" stopIfTrue="1">
      <formula>AND(OR(COUNTA($B32:$C32)&lt;&gt;0,COUNTA($E32:$J32)&lt;&gt;0),ISBLANK(D32))</formula>
    </cfRule>
  </conditionalFormatting>
  <conditionalFormatting sqref="D33">
    <cfRule type="expression" dxfId="27" priority="13" stopIfTrue="1">
      <formula>AND(OR(COUNTA($B33:$C33)&lt;&gt;0,COUNTA($E33:$J33)&lt;&gt;0),ISBLANK(D33))</formula>
    </cfRule>
  </conditionalFormatting>
  <conditionalFormatting sqref="D33">
    <cfRule type="expression" dxfId="26" priority="12" stopIfTrue="1">
      <formula>AND(OR(COUNTA($B33:$C33)&lt;&gt;0,COUNTA($E33:$J33)&lt;&gt;0),ISBLANK(D33))</formula>
    </cfRule>
  </conditionalFormatting>
  <conditionalFormatting sqref="D38:D51">
    <cfRule type="expression" dxfId="25" priority="11" stopIfTrue="1">
      <formula>AND(OR(COUNTA($B38:$C38)&lt;&gt;0,COUNTA($E38:$J38)&lt;&gt;0),ISBLANK(D38))</formula>
    </cfRule>
  </conditionalFormatting>
  <conditionalFormatting sqref="D38:D51">
    <cfRule type="expression" dxfId="24" priority="10" stopIfTrue="1">
      <formula>AND(OR(COUNTA($B38:$C38)&lt;&gt;0,COUNTA($E38:$J38)&lt;&gt;0),ISBLANK(D38))</formula>
    </cfRule>
  </conditionalFormatting>
  <conditionalFormatting sqref="F25:H28 F30:H52">
    <cfRule type="expression" dxfId="23" priority="9" stopIfTrue="1">
      <formula>AND(OR(COUNTA($B25:$C25)&lt;&gt;0,COUNTA($E25:$J25)&lt;&gt;0),ISBLANK(F25))</formula>
    </cfRule>
  </conditionalFormatting>
  <conditionalFormatting sqref="F25:G28 F30:G52">
    <cfRule type="expression" dxfId="22" priority="8" stopIfTrue="1">
      <formula>AND(OR(COUNTA($B25:$C25)&lt;&gt;0,COUNTA($E25:$J25)&lt;&gt;0),ISBLANK(F25))</formula>
    </cfRule>
  </conditionalFormatting>
  <conditionalFormatting sqref="H39:H52 H28 H30:H37">
    <cfRule type="expression" dxfId="21" priority="7" stopIfTrue="1">
      <formula>AND(OR(COUNTA($B28:$C28)&lt;&gt;0,COUNTA($E28:$J28)&lt;&gt;0),ISBLANK(H28))</formula>
    </cfRule>
  </conditionalFormatting>
  <conditionalFormatting sqref="H38">
    <cfRule type="expression" dxfId="20" priority="6" stopIfTrue="1">
      <formula>AND(OR(COUNTA($B27:$C27)&lt;&gt;0,COUNTA($E27:$J27)&lt;&gt;0),ISBLANK(H38))</formula>
    </cfRule>
  </conditionalFormatting>
  <conditionalFormatting sqref="I25:I28 I30:I52">
    <cfRule type="expression" dxfId="19" priority="5" stopIfTrue="1">
      <formula>AND(OR(COUNTA($B25:$C25)&lt;&gt;0,COUNTA($E25:$J25)&lt;&gt;0),ISBLANK(I25))</formula>
    </cfRule>
  </conditionalFormatting>
  <conditionalFormatting sqref="I25:I28 I30:I52">
    <cfRule type="expression" dxfId="18" priority="4" stopIfTrue="1">
      <formula>AND(OR(COUNTA($B25:$C25)&lt;&gt;0,COUNTA($E25:$J25)&lt;&gt;0),ISBLANK(I25))</formula>
    </cfRule>
  </conditionalFormatting>
  <conditionalFormatting sqref="F29:I29">
    <cfRule type="expression" dxfId="17" priority="3" stopIfTrue="1">
      <formula>AND(OR(COUNTA($B29:$C29)&lt;&gt;0,COUNTA($E29:$J29)&lt;&gt;0),ISBLANK(F29))</formula>
    </cfRule>
  </conditionalFormatting>
  <conditionalFormatting sqref="F29:G29">
    <cfRule type="expression" dxfId="16" priority="2" stopIfTrue="1">
      <formula>AND(OR(COUNTA($B29:$C29)&lt;&gt;0,COUNTA($E29:$J29)&lt;&gt;0),ISBLANK(F29))</formula>
    </cfRule>
  </conditionalFormatting>
  <conditionalFormatting sqref="H29">
    <cfRule type="expression" dxfId="15" priority="1" stopIfTrue="1">
      <formula>AND(OR(COUNTA($B29:$C29)&lt;&gt;0,COUNTA($E29:$J29)&lt;&gt;0),ISBLANK(H29))</formula>
    </cfRule>
  </conditionalFormatting>
  <dataValidations xWindow="223" yWindow="696" count="13">
    <dataValidation type="list" allowBlank="1" showDropDown="1" showInputMessage="1" showErrorMessage="1" promptTitle="Код класса" prompt=" " sqref="I1">
      <formula1>$N$7:$N$35</formula1>
    </dataValidation>
    <dataValidation type="whole" allowBlank="1" showInputMessage="1" showErrorMessage="1" promptTitle="Выполнение работы" prompt="Введите номер варианта - 1 ._x000a_Введите 0, если учащийся не выполнял работу (не принимал участия)_x000a_" sqref="I12:I24">
      <formula1>0</formula1>
      <formula2>1</formula2>
    </dataValidation>
    <dataValidation type="list" allowBlank="1" showInputMessage="1" showErrorMessage="1" promptTitle="Год рождения" prompt="Выберите год рождения из списка" sqref="H12:H64">
      <formula1>"01,02,03,04,05"</formula1>
    </dataValidation>
    <dataValidation allowBlank="1" showInputMessage="1" showErrorMessage="1" promptTitle="Код учащегося" prompt="Данное поле заполняется автоматически" sqref="E12:E64"/>
    <dataValidation type="whole" allowBlank="1" showInputMessage="1" showErrorMessage="1" promptTitle="Номер по журналу" prompt=" " sqref="C12:C64">
      <formula1>1</formula1>
      <formula2>99</formula2>
    </dataValidation>
    <dataValidation type="whole" allowBlank="1" showInputMessage="1" showErrorMessage="1" promptTitle="Анкета учителя" prompt="1 - анкета для учителя заполнена_x000a_0 - анкета для учителя не заполнена" sqref="F5">
      <formula1>0</formula1>
      <formula2>1</formula2>
    </dataValidation>
    <dataValidation type="textLength" allowBlank="1" showInputMessage="1" showErrorMessage="1" promptTitle="Код школы" prompt=" " sqref="G1">
      <formula1>6</formula1>
      <formula2>6</formula2>
    </dataValidation>
    <dataValidation allowBlank="1" showInputMessage="1" showErrorMessage="1" promptTitle="Фамилия, Имя учащегося" prompt=" " sqref="D12:D64"/>
    <dataValidation type="list" allowBlank="1" showInputMessage="1" showErrorMessage="1" promptTitle="Месяц рождения" prompt="Выберите месяц из списка" sqref="G12:G64">
      <formula1>"01,02,03,04,05,06,07,08,09,10,11,12"</formula1>
    </dataValidation>
    <dataValidation type="whole" allowBlank="1" showInputMessage="1" showErrorMessage="1" promptTitle="Пол" prompt="1-Ж_x000a_2-М" sqref="F12:F64">
      <formula1>1</formula1>
      <formula2>2</formula2>
    </dataValidation>
    <dataValidation type="whole" allowBlank="1" showInputMessage="1" showErrorMessage="1" promptTitle="Выполнение работы" prompt="Введите номер варианта - 1, 2._x000a_Введите 0, если учащийся не выполнял работу (не принимал участия)_x000a_" sqref="I25:I64">
      <formula1>0</formula1>
      <formula2>2</formula2>
    </dataValidation>
    <dataValidation type="whole" allowBlank="1" showInputMessage="1" showErrorMessage="1" promptTitle="Анкета учащегося" prompt="Ученик заполнял анкету - 1_x000a_Ученик не заполнял анкету - 0" sqref="J25:J64">
      <formula1>0</formula1>
      <formula2>1</formula2>
    </dataValidation>
    <dataValidation type="whole" allowBlank="1" showInputMessage="1" showErrorMessage="1" promptTitle="Анкета родителей" prompt="Родители заполняли анкету - 1_x000a_Родители не заполняли анкету - 0" sqref="K25:K64">
      <formula1>0</formula1>
      <formula2>1</formula2>
    </dataValidation>
  </dataValidations>
  <pageMargins left="0.42708333333333331" right="0.23958333333333334" top="0.84375" bottom="0.98425196850393704" header="0.51181102362204722" footer="0.51181102362204722"/>
  <pageSetup paperSize="9" scale="75" fitToWidth="0" fitToHeight="0" orientation="portrait" r:id="rId1"/>
  <headerFooter alignWithMargins="0">
    <oddHeader>&amp;CКГБУ "Региональный центр оценки качества образования"</oddHeader>
  </headerFooter>
  <legacyDrawing r:id="rId2"/>
</worksheet>
</file>

<file path=xl/worksheets/sheet10.xml><?xml version="1.0" encoding="utf-8"?>
<worksheet xmlns="http://schemas.openxmlformats.org/spreadsheetml/2006/main" xmlns:r="http://schemas.openxmlformats.org/officeDocument/2006/relationships">
  <sheetPr>
    <tabColor rgb="FF00B050"/>
  </sheetPr>
  <dimension ref="A1:K259"/>
  <sheetViews>
    <sheetView showGridLines="0" topLeftCell="A234" zoomScale="140" zoomScaleNormal="140" zoomScalePageLayoutView="120" workbookViewId="0">
      <selection activeCell="G259" sqref="G259:K259"/>
    </sheetView>
  </sheetViews>
  <sheetFormatPr defaultRowHeight="15"/>
  <cols>
    <col min="1" max="7" width="9.140625" style="264"/>
    <col min="8" max="8" width="15.5703125" style="264" bestFit="1" customWidth="1"/>
    <col min="9" max="16384" width="9.140625" style="264"/>
  </cols>
  <sheetData>
    <row r="1" spans="1:11">
      <c r="A1" s="412" t="s">
        <v>251</v>
      </c>
      <c r="B1" s="412"/>
      <c r="C1" s="412"/>
      <c r="D1" s="412"/>
      <c r="E1" s="412"/>
      <c r="F1" s="412"/>
      <c r="G1" s="412"/>
      <c r="H1" s="412"/>
      <c r="I1" s="412"/>
      <c r="J1" s="412"/>
      <c r="K1" s="412"/>
    </row>
    <row r="3" spans="1:11">
      <c r="A3" s="396" t="s">
        <v>269</v>
      </c>
      <c r="B3" s="396"/>
      <c r="C3" s="396"/>
      <c r="D3" s="396"/>
      <c r="E3" s="396"/>
      <c r="F3" s="396"/>
      <c r="G3" s="396"/>
      <c r="H3" s="295">
        <v>0.20833333333333334</v>
      </c>
    </row>
    <row r="4" spans="1:11" ht="12.75" customHeight="1">
      <c r="G4" s="402" t="s">
        <v>252</v>
      </c>
      <c r="H4" s="402"/>
      <c r="I4" s="402"/>
    </row>
    <row r="5" spans="1:11" ht="4.5" customHeight="1"/>
    <row r="6" spans="1:11" ht="29.25" customHeight="1">
      <c r="A6" s="398" t="s">
        <v>331</v>
      </c>
      <c r="B6" s="398"/>
      <c r="C6" s="398"/>
      <c r="D6" s="398"/>
      <c r="E6" s="398"/>
      <c r="F6" s="398"/>
      <c r="G6" s="398"/>
      <c r="H6" s="398"/>
      <c r="I6" s="398"/>
      <c r="J6" s="398"/>
      <c r="K6" s="398"/>
    </row>
    <row r="7" spans="1:11" ht="3" customHeight="1"/>
    <row r="8" spans="1:11">
      <c r="A8" s="397" t="s">
        <v>253</v>
      </c>
      <c r="B8" s="397"/>
      <c r="C8" s="397"/>
      <c r="D8" s="397"/>
      <c r="E8" s="397"/>
      <c r="F8" s="397"/>
      <c r="G8" s="397"/>
      <c r="H8" s="397"/>
      <c r="I8" s="397"/>
    </row>
    <row r="9" spans="1:11" ht="3" customHeight="1"/>
    <row r="10" spans="1:11">
      <c r="A10" s="394" t="s">
        <v>326</v>
      </c>
      <c r="B10" s="394"/>
      <c r="C10" s="394"/>
      <c r="D10" s="394"/>
      <c r="E10" s="394"/>
      <c r="F10" s="394"/>
      <c r="G10" s="411" t="s">
        <v>346</v>
      </c>
      <c r="H10" s="411"/>
      <c r="I10" s="411"/>
      <c r="J10" s="411"/>
      <c r="K10" s="411"/>
    </row>
    <row r="11" spans="1:11" ht="3" customHeight="1"/>
    <row r="12" spans="1:11">
      <c r="A12" s="394" t="s">
        <v>327</v>
      </c>
      <c r="B12" s="394"/>
      <c r="C12" s="394"/>
      <c r="D12" s="394"/>
      <c r="E12" s="394"/>
      <c r="F12" s="394"/>
      <c r="G12" s="411" t="s">
        <v>345</v>
      </c>
      <c r="H12" s="411"/>
      <c r="I12" s="411"/>
      <c r="J12" s="411"/>
      <c r="K12" s="411"/>
    </row>
    <row r="13" spans="1:11" ht="3" customHeight="1"/>
    <row r="14" spans="1:11">
      <c r="A14" s="394" t="s">
        <v>328</v>
      </c>
      <c r="B14" s="394"/>
      <c r="C14" s="394"/>
      <c r="D14" s="394"/>
      <c r="E14" s="394"/>
      <c r="F14" s="394"/>
      <c r="G14" s="411" t="s">
        <v>344</v>
      </c>
      <c r="H14" s="411"/>
      <c r="I14" s="411"/>
      <c r="J14" s="411"/>
      <c r="K14" s="411"/>
    </row>
    <row r="15" spans="1:11" ht="3" customHeight="1"/>
    <row r="16" spans="1:11">
      <c r="A16" s="394" t="s">
        <v>329</v>
      </c>
      <c r="B16" s="394"/>
      <c r="C16" s="394"/>
      <c r="D16" s="394"/>
      <c r="E16" s="394"/>
      <c r="F16" s="394"/>
      <c r="G16" s="411" t="s">
        <v>343</v>
      </c>
      <c r="H16" s="411"/>
      <c r="I16" s="411"/>
      <c r="J16" s="411"/>
      <c r="K16" s="411"/>
    </row>
    <row r="17" spans="1:11" ht="3" customHeight="1"/>
    <row r="18" spans="1:11">
      <c r="A18" s="394" t="s">
        <v>330</v>
      </c>
      <c r="B18" s="394"/>
      <c r="C18" s="394"/>
      <c r="D18" s="394"/>
      <c r="E18" s="394"/>
      <c r="F18" s="394"/>
      <c r="G18" s="411" t="s">
        <v>343</v>
      </c>
      <c r="H18" s="411"/>
      <c r="I18" s="411"/>
      <c r="J18" s="411"/>
      <c r="K18" s="411"/>
    </row>
    <row r="19" spans="1:11" ht="4.5" customHeight="1"/>
    <row r="20" spans="1:11" ht="15" customHeight="1">
      <c r="A20" s="398" t="s">
        <v>433</v>
      </c>
      <c r="B20" s="398"/>
      <c r="C20" s="398"/>
      <c r="D20" s="398"/>
      <c r="E20" s="398"/>
      <c r="F20" s="398"/>
      <c r="G20" s="398"/>
      <c r="H20" s="398"/>
      <c r="I20" s="398"/>
      <c r="J20" s="398"/>
      <c r="K20" s="398"/>
    </row>
    <row r="21" spans="1:11">
      <c r="A21" s="398"/>
      <c r="B21" s="398"/>
      <c r="C21" s="398"/>
      <c r="D21" s="398"/>
      <c r="E21" s="398"/>
      <c r="F21" s="398"/>
      <c r="G21" s="398"/>
      <c r="H21" s="398"/>
      <c r="I21" s="398"/>
      <c r="J21" s="398"/>
      <c r="K21" s="398"/>
    </row>
    <row r="22" spans="1:11" ht="4.5" customHeight="1"/>
    <row r="23" spans="1:11">
      <c r="B23" s="407" t="s">
        <v>272</v>
      </c>
      <c r="C23" s="408"/>
      <c r="D23" s="408"/>
      <c r="E23" s="408"/>
      <c r="F23" s="408"/>
      <c r="G23" s="408"/>
      <c r="H23" s="409"/>
    </row>
    <row r="24" spans="1:11">
      <c r="B24" s="410" t="s">
        <v>253</v>
      </c>
      <c r="C24" s="410"/>
      <c r="D24" s="410"/>
      <c r="E24" s="410"/>
      <c r="F24" s="410"/>
      <c r="G24" s="410"/>
      <c r="H24" s="410"/>
    </row>
    <row r="25" spans="1:11" ht="6" customHeight="1"/>
    <row r="26" spans="1:11">
      <c r="A26" s="398" t="s">
        <v>434</v>
      </c>
      <c r="B26" s="398"/>
      <c r="C26" s="398"/>
      <c r="D26" s="398"/>
      <c r="E26" s="398"/>
      <c r="F26" s="398"/>
      <c r="G26" s="398"/>
      <c r="H26" s="398"/>
      <c r="I26" s="398"/>
    </row>
    <row r="27" spans="1:11">
      <c r="A27" s="398"/>
      <c r="B27" s="398"/>
      <c r="C27" s="398"/>
      <c r="D27" s="398"/>
      <c r="E27" s="398"/>
      <c r="F27" s="398"/>
      <c r="G27" s="398"/>
      <c r="H27" s="398"/>
      <c r="I27" s="398"/>
    </row>
    <row r="28" spans="1:11" ht="4.5" customHeight="1"/>
    <row r="29" spans="1:11" ht="14.25" customHeight="1">
      <c r="A29" s="397" t="s">
        <v>253</v>
      </c>
      <c r="B29" s="397"/>
      <c r="C29" s="397"/>
      <c r="D29" s="397"/>
      <c r="E29" s="397"/>
      <c r="F29" s="397"/>
      <c r="G29" s="397"/>
      <c r="H29" s="397"/>
      <c r="I29" s="397"/>
    </row>
    <row r="30" spans="1:11" ht="5.25" customHeight="1"/>
    <row r="31" spans="1:11">
      <c r="A31" s="394" t="s">
        <v>254</v>
      </c>
      <c r="B31" s="394"/>
      <c r="C31" s="394"/>
      <c r="D31" s="394"/>
      <c r="G31" s="399" t="s">
        <v>274</v>
      </c>
      <c r="H31" s="400"/>
      <c r="I31" s="400"/>
      <c r="J31" s="400"/>
      <c r="K31" s="401"/>
    </row>
    <row r="32" spans="1:11" ht="6" customHeight="1"/>
    <row r="33" spans="1:11" ht="15" customHeight="1">
      <c r="A33" s="395" t="s">
        <v>435</v>
      </c>
      <c r="B33" s="395"/>
      <c r="C33" s="395"/>
      <c r="D33" s="395"/>
      <c r="E33" s="395"/>
      <c r="F33" s="395"/>
      <c r="G33" s="399" t="s">
        <v>275</v>
      </c>
      <c r="H33" s="400"/>
      <c r="I33" s="400"/>
      <c r="J33" s="400"/>
      <c r="K33" s="401"/>
    </row>
    <row r="34" spans="1:11">
      <c r="A34" s="395"/>
      <c r="B34" s="395"/>
      <c r="C34" s="395"/>
      <c r="D34" s="395"/>
      <c r="E34" s="395"/>
      <c r="F34" s="395"/>
    </row>
    <row r="35" spans="1:11" ht="6" customHeight="1"/>
    <row r="36" spans="1:11">
      <c r="A36" s="394" t="s">
        <v>255</v>
      </c>
      <c r="B36" s="394"/>
      <c r="C36" s="394"/>
      <c r="D36" s="394"/>
      <c r="G36" s="399" t="s">
        <v>274</v>
      </c>
      <c r="H36" s="400"/>
      <c r="I36" s="400"/>
      <c r="J36" s="400"/>
      <c r="K36" s="401"/>
    </row>
    <row r="37" spans="1:11" ht="6" customHeight="1"/>
    <row r="38" spans="1:11">
      <c r="A38" s="394" t="s">
        <v>256</v>
      </c>
      <c r="B38" s="394"/>
      <c r="C38" s="394"/>
      <c r="D38" s="394"/>
      <c r="G38" s="399" t="s">
        <v>276</v>
      </c>
      <c r="H38" s="400"/>
      <c r="I38" s="400"/>
      <c r="J38" s="400"/>
      <c r="K38" s="401"/>
    </row>
    <row r="39" spans="1:11" ht="6" customHeight="1"/>
    <row r="40" spans="1:11" ht="15" customHeight="1">
      <c r="A40" s="395" t="s">
        <v>257</v>
      </c>
      <c r="B40" s="395"/>
      <c r="C40" s="395"/>
      <c r="D40" s="395"/>
      <c r="E40" s="395"/>
      <c r="F40" s="406"/>
      <c r="G40" s="399" t="s">
        <v>277</v>
      </c>
      <c r="H40" s="400"/>
      <c r="I40" s="400"/>
      <c r="J40" s="400"/>
      <c r="K40" s="401"/>
    </row>
    <row r="41" spans="1:11" ht="6" customHeight="1"/>
    <row r="42" spans="1:11">
      <c r="A42" s="394" t="s">
        <v>258</v>
      </c>
      <c r="B42" s="394"/>
      <c r="C42" s="394"/>
      <c r="D42" s="394"/>
      <c r="G42" s="399" t="s">
        <v>276</v>
      </c>
      <c r="H42" s="400"/>
      <c r="I42" s="400"/>
      <c r="J42" s="400"/>
      <c r="K42" s="401"/>
    </row>
    <row r="43" spans="1:11" ht="6" customHeight="1"/>
    <row r="44" spans="1:11" ht="15" customHeight="1">
      <c r="A44" s="395" t="s">
        <v>444</v>
      </c>
      <c r="B44" s="395"/>
      <c r="C44" s="395"/>
      <c r="D44" s="395"/>
      <c r="E44" s="395"/>
      <c r="F44" s="395"/>
      <c r="G44" s="399" t="s">
        <v>275</v>
      </c>
      <c r="H44" s="400"/>
      <c r="I44" s="400"/>
      <c r="J44" s="400"/>
      <c r="K44" s="401"/>
    </row>
    <row r="45" spans="1:11">
      <c r="A45" s="395"/>
      <c r="B45" s="395"/>
      <c r="C45" s="395"/>
      <c r="D45" s="395"/>
      <c r="E45" s="395"/>
      <c r="F45" s="395"/>
    </row>
    <row r="46" spans="1:11" ht="6" customHeight="1"/>
    <row r="47" spans="1:11">
      <c r="A47" s="394" t="s">
        <v>259</v>
      </c>
      <c r="B47" s="394"/>
      <c r="C47" s="394"/>
      <c r="D47" s="394"/>
      <c r="G47" s="399" t="s">
        <v>275</v>
      </c>
      <c r="H47" s="400"/>
      <c r="I47" s="400"/>
      <c r="J47" s="400"/>
      <c r="K47" s="401"/>
    </row>
    <row r="48" spans="1:11" ht="6" customHeight="1"/>
    <row r="49" spans="1:11" ht="15" customHeight="1">
      <c r="A49" s="395" t="s">
        <v>260</v>
      </c>
      <c r="B49" s="395"/>
      <c r="C49" s="395"/>
      <c r="D49" s="395"/>
      <c r="E49" s="395"/>
      <c r="F49" s="395"/>
      <c r="G49" s="399" t="s">
        <v>276</v>
      </c>
      <c r="H49" s="400"/>
      <c r="I49" s="400"/>
      <c r="J49" s="400"/>
      <c r="K49" s="401"/>
    </row>
    <row r="50" spans="1:11" ht="5.25" customHeight="1"/>
    <row r="51" spans="1:11" ht="15" customHeight="1">
      <c r="A51" s="398" t="s">
        <v>436</v>
      </c>
      <c r="B51" s="398"/>
      <c r="C51" s="398"/>
      <c r="D51" s="398"/>
      <c r="E51" s="398"/>
      <c r="F51" s="398"/>
      <c r="G51" s="398"/>
      <c r="H51" s="398"/>
      <c r="I51" s="398"/>
      <c r="J51" s="398"/>
      <c r="K51" s="398"/>
    </row>
    <row r="52" spans="1:11" ht="5.25" customHeight="1"/>
    <row r="53" spans="1:11">
      <c r="A53" s="397" t="s">
        <v>253</v>
      </c>
      <c r="B53" s="397"/>
      <c r="C53" s="397"/>
      <c r="D53" s="397"/>
      <c r="E53" s="397"/>
      <c r="F53" s="397"/>
      <c r="G53" s="397"/>
      <c r="H53" s="397"/>
      <c r="I53" s="397"/>
    </row>
    <row r="54" spans="1:11" ht="4.5" customHeight="1"/>
    <row r="55" spans="1:11" ht="15.75" customHeight="1">
      <c r="A55" s="395" t="s">
        <v>261</v>
      </c>
      <c r="B55" s="395"/>
      <c r="C55" s="395"/>
      <c r="D55" s="395"/>
      <c r="E55" s="395"/>
      <c r="F55" s="395"/>
      <c r="G55" s="407" t="s">
        <v>278</v>
      </c>
      <c r="H55" s="408"/>
      <c r="I55" s="408"/>
      <c r="J55" s="408"/>
      <c r="K55" s="409"/>
    </row>
    <row r="56" spans="1:11">
      <c r="A56" s="395"/>
      <c r="B56" s="395"/>
      <c r="C56" s="395"/>
      <c r="D56" s="395"/>
      <c r="E56" s="395"/>
      <c r="F56" s="395"/>
    </row>
    <row r="57" spans="1:11" ht="5.25" customHeight="1"/>
    <row r="58" spans="1:11" ht="15" customHeight="1">
      <c r="A58" s="413" t="s">
        <v>262</v>
      </c>
      <c r="B58" s="413"/>
      <c r="C58" s="413"/>
      <c r="D58" s="413"/>
      <c r="E58" s="413"/>
      <c r="F58" s="413"/>
      <c r="G58" s="407" t="s">
        <v>279</v>
      </c>
      <c r="H58" s="408"/>
      <c r="I58" s="408"/>
      <c r="J58" s="408"/>
      <c r="K58" s="409"/>
    </row>
    <row r="59" spans="1:11">
      <c r="A59" s="413"/>
      <c r="B59" s="413"/>
      <c r="C59" s="413"/>
      <c r="D59" s="413"/>
      <c r="E59" s="413"/>
      <c r="F59" s="413"/>
    </row>
    <row r="60" spans="1:11" ht="5.25" customHeight="1"/>
    <row r="61" spans="1:11" ht="15" customHeight="1">
      <c r="A61" s="395" t="s">
        <v>263</v>
      </c>
      <c r="B61" s="395"/>
      <c r="C61" s="395"/>
      <c r="D61" s="395"/>
      <c r="E61" s="395"/>
      <c r="F61" s="395"/>
      <c r="G61" s="407" t="s">
        <v>279</v>
      </c>
      <c r="H61" s="408"/>
      <c r="I61" s="408"/>
      <c r="J61" s="408"/>
      <c r="K61" s="409"/>
    </row>
    <row r="62" spans="1:11">
      <c r="A62" s="395"/>
      <c r="B62" s="395"/>
      <c r="C62" s="395"/>
      <c r="D62" s="395"/>
      <c r="E62" s="395"/>
      <c r="F62" s="395"/>
    </row>
    <row r="63" spans="1:11">
      <c r="A63" s="395"/>
      <c r="B63" s="395"/>
      <c r="C63" s="395"/>
      <c r="D63" s="395"/>
      <c r="E63" s="395"/>
      <c r="F63" s="395"/>
    </row>
    <row r="64" spans="1:11" ht="5.25" customHeight="1"/>
    <row r="65" spans="1:11" ht="15" customHeight="1">
      <c r="A65" s="395" t="s">
        <v>264</v>
      </c>
      <c r="B65" s="395"/>
      <c r="C65" s="395"/>
      <c r="D65" s="395"/>
      <c r="E65" s="395"/>
      <c r="F65" s="395"/>
      <c r="G65" s="407" t="s">
        <v>278</v>
      </c>
      <c r="H65" s="408"/>
      <c r="I65" s="408"/>
      <c r="J65" s="408"/>
      <c r="K65" s="409"/>
    </row>
    <row r="66" spans="1:11">
      <c r="A66" s="395"/>
      <c r="B66" s="395"/>
      <c r="C66" s="395"/>
      <c r="D66" s="395"/>
      <c r="E66" s="395"/>
      <c r="F66" s="395"/>
    </row>
    <row r="67" spans="1:11" ht="5.25" customHeight="1"/>
    <row r="68" spans="1:11">
      <c r="A68" s="394" t="s">
        <v>265</v>
      </c>
      <c r="B68" s="394"/>
      <c r="C68" s="394"/>
      <c r="D68" s="394"/>
      <c r="G68" s="407" t="s">
        <v>278</v>
      </c>
      <c r="H68" s="408"/>
      <c r="I68" s="408"/>
      <c r="J68" s="408"/>
      <c r="K68" s="409"/>
    </row>
    <row r="69" spans="1:11" ht="5.25" customHeight="1"/>
    <row r="70" spans="1:11" ht="15" customHeight="1">
      <c r="A70" s="395" t="s">
        <v>266</v>
      </c>
      <c r="B70" s="395"/>
      <c r="C70" s="395"/>
      <c r="D70" s="395"/>
      <c r="E70" s="395"/>
      <c r="F70" s="395"/>
      <c r="G70" s="407" t="s">
        <v>279</v>
      </c>
      <c r="H70" s="408"/>
      <c r="I70" s="408"/>
      <c r="J70" s="408"/>
      <c r="K70" s="409"/>
    </row>
    <row r="71" spans="1:11" ht="6.75" customHeight="1"/>
    <row r="72" spans="1:11" ht="27.75" customHeight="1">
      <c r="A72" s="398" t="s">
        <v>332</v>
      </c>
      <c r="B72" s="398"/>
      <c r="C72" s="398"/>
      <c r="D72" s="398"/>
      <c r="E72" s="398"/>
      <c r="F72" s="398"/>
      <c r="G72" s="398"/>
      <c r="H72" s="398"/>
      <c r="I72" s="398"/>
      <c r="J72" s="398"/>
      <c r="K72" s="398"/>
    </row>
    <row r="73" spans="1:11" ht="5.25" customHeight="1"/>
    <row r="74" spans="1:11">
      <c r="A74" s="397" t="s">
        <v>253</v>
      </c>
      <c r="B74" s="397"/>
      <c r="C74" s="397"/>
      <c r="D74" s="397"/>
      <c r="E74" s="397"/>
      <c r="F74" s="397"/>
      <c r="G74" s="397"/>
      <c r="H74" s="397"/>
      <c r="I74" s="397"/>
    </row>
    <row r="75" spans="1:11" ht="4.5" customHeight="1">
      <c r="A75" s="268"/>
      <c r="B75" s="268"/>
      <c r="C75" s="268"/>
      <c r="D75" s="268"/>
      <c r="E75" s="268"/>
      <c r="F75" s="268"/>
      <c r="G75" s="268"/>
      <c r="H75" s="268"/>
      <c r="I75" s="268"/>
    </row>
    <row r="76" spans="1:11">
      <c r="A76" s="395" t="s">
        <v>281</v>
      </c>
      <c r="B76" s="395"/>
      <c r="C76" s="395"/>
      <c r="D76" s="395"/>
      <c r="E76" s="395"/>
      <c r="F76" s="395"/>
      <c r="G76" s="399" t="s">
        <v>275</v>
      </c>
      <c r="H76" s="400"/>
      <c r="I76" s="400"/>
      <c r="J76" s="400"/>
      <c r="K76" s="401"/>
    </row>
    <row r="77" spans="1:11" ht="14.25" customHeight="1">
      <c r="A77" s="395"/>
      <c r="B77" s="395"/>
      <c r="C77" s="395"/>
      <c r="D77" s="395"/>
      <c r="E77" s="395"/>
      <c r="F77" s="395"/>
    </row>
    <row r="78" spans="1:11" ht="3" customHeight="1"/>
    <row r="79" spans="1:11">
      <c r="A79" s="394" t="s">
        <v>282</v>
      </c>
      <c r="B79" s="394"/>
      <c r="C79" s="394"/>
      <c r="D79" s="394"/>
      <c r="E79" s="394"/>
      <c r="F79" s="394"/>
      <c r="G79" s="399" t="s">
        <v>276</v>
      </c>
      <c r="H79" s="400"/>
      <c r="I79" s="400"/>
      <c r="J79" s="400"/>
      <c r="K79" s="401"/>
    </row>
    <row r="80" spans="1:11" ht="3" customHeight="1"/>
    <row r="81" spans="1:11">
      <c r="A81" s="395" t="s">
        <v>283</v>
      </c>
      <c r="B81" s="395"/>
      <c r="C81" s="395"/>
      <c r="D81" s="395"/>
      <c r="E81" s="395"/>
      <c r="F81" s="395"/>
      <c r="G81" s="399" t="s">
        <v>274</v>
      </c>
      <c r="H81" s="400"/>
      <c r="I81" s="400"/>
      <c r="J81" s="400"/>
      <c r="K81" s="401"/>
    </row>
    <row r="82" spans="1:11">
      <c r="A82" s="395"/>
      <c r="B82" s="395"/>
      <c r="C82" s="395"/>
      <c r="D82" s="395"/>
      <c r="E82" s="395"/>
      <c r="F82" s="395"/>
    </row>
    <row r="83" spans="1:11" ht="3" customHeight="1"/>
    <row r="84" spans="1:11">
      <c r="A84" s="394" t="s">
        <v>284</v>
      </c>
      <c r="B84" s="394"/>
      <c r="C84" s="394"/>
      <c r="D84" s="394"/>
      <c r="E84" s="394"/>
      <c r="F84" s="394"/>
      <c r="G84" s="399" t="s">
        <v>276</v>
      </c>
      <c r="H84" s="400"/>
      <c r="I84" s="400"/>
      <c r="J84" s="400"/>
      <c r="K84" s="401"/>
    </row>
    <row r="85" spans="1:11" ht="3" customHeight="1"/>
    <row r="86" spans="1:11">
      <c r="A86" s="395" t="s">
        <v>285</v>
      </c>
      <c r="B86" s="395"/>
      <c r="C86" s="395"/>
      <c r="D86" s="395"/>
      <c r="E86" s="395"/>
      <c r="F86" s="395"/>
      <c r="G86" s="399" t="s">
        <v>276</v>
      </c>
      <c r="H86" s="400"/>
      <c r="I86" s="400"/>
      <c r="J86" s="400"/>
      <c r="K86" s="401"/>
    </row>
    <row r="87" spans="1:11">
      <c r="A87" s="395"/>
      <c r="B87" s="395"/>
      <c r="C87" s="395"/>
      <c r="D87" s="395"/>
      <c r="E87" s="395"/>
      <c r="F87" s="395"/>
    </row>
    <row r="88" spans="1:11" ht="3" customHeight="1"/>
    <row r="89" spans="1:11">
      <c r="A89" s="395" t="s">
        <v>286</v>
      </c>
      <c r="B89" s="395"/>
      <c r="C89" s="395"/>
      <c r="D89" s="395"/>
      <c r="E89" s="395"/>
      <c r="F89" s="395"/>
      <c r="G89" s="399" t="s">
        <v>276</v>
      </c>
      <c r="H89" s="400"/>
      <c r="I89" s="400"/>
      <c r="J89" s="400"/>
      <c r="K89" s="401"/>
    </row>
    <row r="90" spans="1:11">
      <c r="A90" s="395"/>
      <c r="B90" s="395"/>
      <c r="C90" s="395"/>
      <c r="D90" s="395"/>
      <c r="E90" s="395"/>
      <c r="F90" s="395"/>
    </row>
    <row r="91" spans="1:11" ht="3.75" customHeight="1"/>
    <row r="92" spans="1:11" ht="30.75" customHeight="1">
      <c r="A92" s="398" t="s">
        <v>333</v>
      </c>
      <c r="B92" s="398"/>
      <c r="C92" s="398"/>
      <c r="D92" s="398"/>
      <c r="E92" s="398"/>
      <c r="F92" s="398"/>
      <c r="G92" s="398"/>
      <c r="H92" s="398"/>
      <c r="I92" s="398"/>
      <c r="J92" s="398"/>
      <c r="K92" s="398"/>
    </row>
    <row r="93" spans="1:11" ht="3" customHeight="1"/>
    <row r="94" spans="1:11">
      <c r="A94" s="397" t="s">
        <v>253</v>
      </c>
      <c r="B94" s="397"/>
      <c r="C94" s="397"/>
      <c r="D94" s="397"/>
      <c r="E94" s="397"/>
      <c r="F94" s="397"/>
      <c r="G94" s="397"/>
      <c r="H94" s="397"/>
      <c r="I94" s="397"/>
    </row>
    <row r="95" spans="1:11" ht="4.5" customHeight="1">
      <c r="A95" s="268"/>
      <c r="B95" s="268"/>
      <c r="C95" s="268"/>
      <c r="D95" s="268"/>
      <c r="E95" s="268"/>
      <c r="F95" s="268"/>
      <c r="G95" s="268"/>
      <c r="H95" s="268"/>
      <c r="I95" s="268"/>
    </row>
    <row r="96" spans="1:11">
      <c r="A96" s="394" t="s">
        <v>287</v>
      </c>
      <c r="B96" s="394"/>
      <c r="C96" s="394"/>
      <c r="D96" s="394"/>
      <c r="E96" s="394"/>
      <c r="F96" s="394"/>
      <c r="G96" s="399" t="s">
        <v>274</v>
      </c>
      <c r="H96" s="400"/>
      <c r="I96" s="400"/>
      <c r="J96" s="400"/>
      <c r="K96" s="401"/>
    </row>
    <row r="97" spans="1:11" ht="3" customHeight="1"/>
    <row r="98" spans="1:11">
      <c r="A98" s="394" t="s">
        <v>288</v>
      </c>
      <c r="B98" s="394"/>
      <c r="C98" s="394"/>
      <c r="D98" s="394"/>
      <c r="E98" s="394"/>
      <c r="F98" s="394"/>
      <c r="G98" s="399" t="s">
        <v>274</v>
      </c>
      <c r="H98" s="400"/>
      <c r="I98" s="400"/>
      <c r="J98" s="400"/>
      <c r="K98" s="401"/>
    </row>
    <row r="99" spans="1:11" ht="3" customHeight="1"/>
    <row r="100" spans="1:11">
      <c r="A100" s="395" t="s">
        <v>289</v>
      </c>
      <c r="B100" s="395"/>
      <c r="C100" s="395"/>
      <c r="D100" s="395"/>
      <c r="E100" s="395"/>
      <c r="F100" s="395"/>
      <c r="G100" s="399" t="s">
        <v>274</v>
      </c>
      <c r="H100" s="400"/>
      <c r="I100" s="400"/>
      <c r="J100" s="400"/>
      <c r="K100" s="401"/>
    </row>
    <row r="101" spans="1:11">
      <c r="A101" s="395"/>
      <c r="B101" s="395"/>
      <c r="C101" s="395"/>
      <c r="D101" s="395"/>
      <c r="E101" s="395"/>
      <c r="F101" s="395"/>
    </row>
    <row r="102" spans="1:11" ht="3" customHeight="1"/>
    <row r="103" spans="1:11">
      <c r="A103" s="395" t="s">
        <v>290</v>
      </c>
      <c r="B103" s="395"/>
      <c r="C103" s="395"/>
      <c r="D103" s="395"/>
      <c r="E103" s="395"/>
      <c r="F103" s="395"/>
      <c r="G103" s="399" t="s">
        <v>275</v>
      </c>
      <c r="H103" s="400"/>
      <c r="I103" s="400"/>
      <c r="J103" s="400"/>
      <c r="K103" s="401"/>
    </row>
    <row r="104" spans="1:11">
      <c r="A104" s="395"/>
      <c r="B104" s="395"/>
      <c r="C104" s="395"/>
      <c r="D104" s="395"/>
      <c r="E104" s="395"/>
      <c r="F104" s="395"/>
    </row>
    <row r="105" spans="1:11" ht="3" customHeight="1"/>
    <row r="106" spans="1:11">
      <c r="A106" s="395" t="s">
        <v>291</v>
      </c>
      <c r="B106" s="395"/>
      <c r="C106" s="395"/>
      <c r="D106" s="395"/>
      <c r="E106" s="395"/>
      <c r="F106" s="395"/>
      <c r="G106" s="399" t="s">
        <v>274</v>
      </c>
      <c r="H106" s="400"/>
      <c r="I106" s="400"/>
      <c r="J106" s="400"/>
      <c r="K106" s="401"/>
    </row>
    <row r="107" spans="1:11">
      <c r="A107" s="395"/>
      <c r="B107" s="395"/>
      <c r="C107" s="395"/>
      <c r="D107" s="395"/>
      <c r="E107" s="395"/>
      <c r="F107" s="395"/>
    </row>
    <row r="108" spans="1:11" ht="3" customHeight="1"/>
    <row r="109" spans="1:11">
      <c r="A109" s="395" t="s">
        <v>292</v>
      </c>
      <c r="B109" s="395"/>
      <c r="C109" s="395"/>
      <c r="D109" s="395"/>
      <c r="E109" s="395"/>
      <c r="F109" s="395"/>
      <c r="G109" s="399" t="s">
        <v>275</v>
      </c>
      <c r="H109" s="400"/>
      <c r="I109" s="400"/>
      <c r="J109" s="400"/>
      <c r="K109" s="401"/>
    </row>
    <row r="110" spans="1:11">
      <c r="A110" s="395"/>
      <c r="B110" s="395"/>
      <c r="C110" s="395"/>
      <c r="D110" s="395"/>
      <c r="E110" s="395"/>
      <c r="F110" s="395"/>
    </row>
    <row r="111" spans="1:11" ht="6.75" customHeight="1"/>
    <row r="112" spans="1:11" ht="15" customHeight="1">
      <c r="A112" s="398" t="s">
        <v>334</v>
      </c>
      <c r="B112" s="398"/>
      <c r="C112" s="398"/>
      <c r="D112" s="398"/>
      <c r="E112" s="398"/>
      <c r="F112" s="398"/>
      <c r="G112" s="269" t="s">
        <v>294</v>
      </c>
      <c r="H112" s="267"/>
      <c r="I112" s="267"/>
      <c r="J112" s="267"/>
      <c r="K112" s="267"/>
    </row>
    <row r="113" spans="1:11">
      <c r="E113" s="402" t="s">
        <v>253</v>
      </c>
      <c r="F113" s="402"/>
      <c r="G113" s="402"/>
      <c r="H113" s="402"/>
      <c r="I113" s="402"/>
    </row>
    <row r="114" spans="1:11">
      <c r="A114" s="394" t="s">
        <v>295</v>
      </c>
      <c r="B114" s="394"/>
      <c r="C114" s="394"/>
      <c r="D114" s="394"/>
    </row>
    <row r="115" spans="1:11" ht="4.5" customHeight="1"/>
    <row r="116" spans="1:11">
      <c r="A116" s="396" t="s">
        <v>296</v>
      </c>
      <c r="B116" s="396"/>
      <c r="C116" s="396"/>
      <c r="D116" s="396"/>
      <c r="E116" s="396"/>
      <c r="F116" s="396"/>
      <c r="G116" s="396"/>
      <c r="H116" s="396"/>
      <c r="I116" s="396"/>
      <c r="J116" s="396"/>
      <c r="K116" s="396"/>
    </row>
    <row r="117" spans="1:11" ht="3.75" customHeight="1"/>
    <row r="118" spans="1:11">
      <c r="A118" s="397" t="s">
        <v>253</v>
      </c>
      <c r="B118" s="397"/>
      <c r="C118" s="397"/>
      <c r="D118" s="397"/>
      <c r="E118" s="397"/>
      <c r="F118" s="397"/>
      <c r="G118" s="397"/>
      <c r="H118" s="397"/>
      <c r="I118" s="397"/>
    </row>
    <row r="119" spans="1:11" ht="3.75" customHeight="1"/>
    <row r="120" spans="1:11">
      <c r="A120" s="394" t="s">
        <v>297</v>
      </c>
      <c r="B120" s="394"/>
      <c r="C120" s="394"/>
      <c r="D120" s="394"/>
      <c r="E120" s="394"/>
      <c r="F120" s="394"/>
      <c r="G120" s="394"/>
      <c r="H120" s="269" t="s">
        <v>294</v>
      </c>
    </row>
    <row r="121" spans="1:11" ht="3.75" customHeight="1"/>
    <row r="122" spans="1:11">
      <c r="A122" s="394" t="s">
        <v>298</v>
      </c>
      <c r="B122" s="394"/>
      <c r="C122" s="394"/>
      <c r="D122" s="394"/>
      <c r="E122" s="394"/>
      <c r="F122" s="394"/>
      <c r="G122" s="394"/>
      <c r="H122" s="269" t="s">
        <v>293</v>
      </c>
    </row>
    <row r="123" spans="1:11" ht="5.25" customHeight="1"/>
    <row r="124" spans="1:11">
      <c r="A124" s="396" t="s">
        <v>437</v>
      </c>
      <c r="B124" s="396"/>
      <c r="C124" s="396"/>
      <c r="D124" s="396"/>
      <c r="E124" s="396"/>
      <c r="F124" s="396"/>
      <c r="G124" s="396"/>
      <c r="H124" s="396"/>
      <c r="I124" s="269" t="s">
        <v>294</v>
      </c>
    </row>
    <row r="125" spans="1:11" ht="12.75" customHeight="1">
      <c r="G125" s="402" t="s">
        <v>253</v>
      </c>
      <c r="H125" s="402"/>
      <c r="I125" s="402"/>
      <c r="J125" s="402"/>
      <c r="K125" s="402"/>
    </row>
    <row r="126" spans="1:11" ht="4.5" customHeight="1"/>
    <row r="127" spans="1:11">
      <c r="A127" s="396" t="s">
        <v>299</v>
      </c>
      <c r="B127" s="396"/>
      <c r="C127" s="396"/>
      <c r="D127" s="396"/>
      <c r="E127" s="396"/>
      <c r="F127" s="396"/>
      <c r="G127" s="396"/>
      <c r="H127" s="396"/>
      <c r="I127" s="396"/>
      <c r="J127" s="396"/>
      <c r="K127" s="396"/>
    </row>
    <row r="128" spans="1:11" ht="3.75" customHeight="1"/>
    <row r="129" spans="1:11">
      <c r="A129" s="397" t="s">
        <v>253</v>
      </c>
      <c r="B129" s="397"/>
      <c r="C129" s="397"/>
      <c r="D129" s="397"/>
      <c r="E129" s="397"/>
      <c r="F129" s="397"/>
      <c r="G129" s="397"/>
      <c r="H129" s="397"/>
      <c r="I129" s="397"/>
    </row>
    <row r="130" spans="1:11" ht="3" customHeight="1"/>
    <row r="131" spans="1:11">
      <c r="A131" s="395" t="s">
        <v>300</v>
      </c>
      <c r="B131" s="395"/>
      <c r="C131" s="395"/>
      <c r="D131" s="395"/>
      <c r="E131" s="395"/>
      <c r="F131" s="395"/>
      <c r="G131" s="399" t="s">
        <v>276</v>
      </c>
      <c r="H131" s="400"/>
      <c r="I131" s="400"/>
      <c r="J131" s="400"/>
      <c r="K131" s="401"/>
    </row>
    <row r="132" spans="1:11">
      <c r="A132" s="395"/>
      <c r="B132" s="395"/>
      <c r="C132" s="395"/>
      <c r="D132" s="395"/>
      <c r="E132" s="395"/>
      <c r="F132" s="395"/>
    </row>
    <row r="133" spans="1:11" ht="3.75" customHeight="1"/>
    <row r="134" spans="1:11" ht="15" customHeight="1">
      <c r="A134" s="395" t="s">
        <v>301</v>
      </c>
      <c r="B134" s="395"/>
      <c r="C134" s="395"/>
      <c r="D134" s="395"/>
      <c r="E134" s="395"/>
      <c r="F134" s="395"/>
      <c r="G134" s="399" t="s">
        <v>275</v>
      </c>
      <c r="H134" s="400"/>
      <c r="I134" s="400"/>
      <c r="J134" s="400"/>
      <c r="K134" s="401"/>
    </row>
    <row r="135" spans="1:11">
      <c r="A135" s="395"/>
      <c r="B135" s="395"/>
      <c r="C135" s="395"/>
      <c r="D135" s="395"/>
      <c r="E135" s="395"/>
      <c r="F135" s="395"/>
    </row>
    <row r="136" spans="1:11" ht="11.25" customHeight="1">
      <c r="A136" s="395"/>
      <c r="B136" s="395"/>
      <c r="C136" s="395"/>
      <c r="D136" s="395"/>
      <c r="E136" s="395"/>
      <c r="F136" s="395"/>
    </row>
    <row r="137" spans="1:11" ht="3.75" customHeight="1"/>
    <row r="138" spans="1:11">
      <c r="A138" s="394" t="s">
        <v>302</v>
      </c>
      <c r="B138" s="394"/>
      <c r="C138" s="394"/>
      <c r="D138" s="394"/>
      <c r="E138" s="394"/>
      <c r="F138" s="394"/>
      <c r="G138" s="399" t="s">
        <v>274</v>
      </c>
      <c r="H138" s="400"/>
      <c r="I138" s="400"/>
      <c r="J138" s="400"/>
      <c r="K138" s="401"/>
    </row>
    <row r="139" spans="1:11" ht="3.75" customHeight="1"/>
    <row r="140" spans="1:11" ht="15" customHeight="1">
      <c r="A140" s="395" t="s">
        <v>303</v>
      </c>
      <c r="B140" s="395"/>
      <c r="C140" s="395"/>
      <c r="D140" s="395"/>
      <c r="E140" s="395"/>
      <c r="F140" s="395"/>
      <c r="G140" s="399" t="s">
        <v>276</v>
      </c>
      <c r="H140" s="400"/>
      <c r="I140" s="400"/>
      <c r="J140" s="400"/>
      <c r="K140" s="401"/>
    </row>
    <row r="141" spans="1:11">
      <c r="A141" s="395"/>
      <c r="B141" s="395"/>
      <c r="C141" s="395"/>
      <c r="D141" s="395"/>
      <c r="E141" s="395"/>
      <c r="F141" s="395"/>
    </row>
    <row r="142" spans="1:11" ht="3.75" customHeight="1"/>
    <row r="143" spans="1:11">
      <c r="A143" s="395" t="s">
        <v>304</v>
      </c>
      <c r="B143" s="395"/>
      <c r="C143" s="395"/>
      <c r="D143" s="395"/>
      <c r="E143" s="395"/>
      <c r="F143" s="395"/>
      <c r="G143" s="399" t="s">
        <v>276</v>
      </c>
      <c r="H143" s="400"/>
      <c r="I143" s="400"/>
      <c r="J143" s="400"/>
      <c r="K143" s="401"/>
    </row>
    <row r="144" spans="1:11">
      <c r="A144" s="395"/>
      <c r="B144" s="395"/>
      <c r="C144" s="395"/>
      <c r="D144" s="395"/>
      <c r="E144" s="395"/>
      <c r="F144" s="395"/>
    </row>
    <row r="145" spans="1:11" ht="5.25" customHeight="1"/>
    <row r="146" spans="1:11">
      <c r="A146" s="396" t="s">
        <v>438</v>
      </c>
      <c r="B146" s="396"/>
      <c r="C146" s="396"/>
      <c r="D146" s="396"/>
      <c r="E146" s="396"/>
      <c r="F146" s="396"/>
      <c r="G146" s="396"/>
      <c r="H146" s="269" t="s">
        <v>293</v>
      </c>
    </row>
    <row r="147" spans="1:11">
      <c r="F147" s="402" t="s">
        <v>253</v>
      </c>
      <c r="G147" s="402"/>
      <c r="H147" s="402"/>
      <c r="I147" s="402"/>
      <c r="J147" s="402"/>
    </row>
    <row r="148" spans="1:11" ht="4.5" customHeight="1"/>
    <row r="149" spans="1:11">
      <c r="A149" s="394" t="s">
        <v>295</v>
      </c>
      <c r="B149" s="394"/>
      <c r="C149" s="394"/>
      <c r="D149" s="394"/>
    </row>
    <row r="150" spans="1:11" ht="3" customHeight="1"/>
    <row r="151" spans="1:11">
      <c r="A151" s="396" t="s">
        <v>305</v>
      </c>
      <c r="B151" s="396"/>
      <c r="C151" s="396"/>
      <c r="D151" s="396"/>
      <c r="E151" s="396"/>
      <c r="F151" s="396"/>
      <c r="G151" s="396"/>
      <c r="H151" s="396"/>
      <c r="I151" s="396"/>
      <c r="J151" s="396"/>
      <c r="K151" s="396"/>
    </row>
    <row r="152" spans="1:11" ht="4.5" customHeight="1"/>
    <row r="153" spans="1:11">
      <c r="A153" s="265" t="s">
        <v>464</v>
      </c>
      <c r="B153" s="394" t="s">
        <v>306</v>
      </c>
      <c r="C153" s="394"/>
      <c r="E153" s="297">
        <v>42278</v>
      </c>
      <c r="F153" s="403" t="s">
        <v>307</v>
      </c>
      <c r="G153" s="404"/>
      <c r="H153" s="404"/>
    </row>
    <row r="154" spans="1:11">
      <c r="A154" s="405" t="s">
        <v>308</v>
      </c>
      <c r="B154" s="405"/>
      <c r="D154" s="405" t="s">
        <v>310</v>
      </c>
      <c r="E154" s="405"/>
      <c r="F154" s="405"/>
      <c r="G154" s="405"/>
      <c r="H154" s="405"/>
      <c r="I154" s="405"/>
      <c r="J154" s="405"/>
    </row>
    <row r="155" spans="1:11" ht="4.5" customHeight="1"/>
    <row r="156" spans="1:11" ht="15" customHeight="1">
      <c r="A156" s="398" t="s">
        <v>309</v>
      </c>
      <c r="B156" s="398"/>
      <c r="C156" s="398"/>
      <c r="D156" s="398"/>
      <c r="E156" s="398"/>
      <c r="F156" s="398"/>
      <c r="G156" s="399" t="s">
        <v>274</v>
      </c>
      <c r="H156" s="400"/>
      <c r="I156" s="400"/>
      <c r="J156" s="400"/>
      <c r="K156" s="401"/>
    </row>
    <row r="157" spans="1:11">
      <c r="A157" s="398"/>
      <c r="B157" s="398"/>
      <c r="C157" s="398"/>
      <c r="D157" s="398"/>
      <c r="E157" s="398"/>
      <c r="F157" s="398"/>
      <c r="G157" s="402" t="s">
        <v>253</v>
      </c>
      <c r="H157" s="402"/>
      <c r="I157" s="402"/>
      <c r="J157" s="402"/>
      <c r="K157" s="402"/>
    </row>
    <row r="158" spans="1:11">
      <c r="A158" s="398"/>
      <c r="B158" s="398"/>
      <c r="C158" s="398"/>
      <c r="D158" s="398"/>
      <c r="E158" s="398"/>
      <c r="F158" s="398"/>
    </row>
    <row r="159" spans="1:11" ht="3.75" customHeight="1"/>
    <row r="160" spans="1:11" ht="15" customHeight="1">
      <c r="A160" s="398" t="s">
        <v>335</v>
      </c>
      <c r="B160" s="398"/>
      <c r="C160" s="398"/>
      <c r="D160" s="398"/>
      <c r="E160" s="398"/>
      <c r="F160" s="398"/>
      <c r="G160" s="399" t="s">
        <v>275</v>
      </c>
      <c r="H160" s="400"/>
      <c r="I160" s="400"/>
      <c r="J160" s="400"/>
      <c r="K160" s="401"/>
    </row>
    <row r="161" spans="1:11">
      <c r="A161" s="398"/>
      <c r="B161" s="398"/>
      <c r="C161" s="398"/>
      <c r="D161" s="398"/>
      <c r="E161" s="398"/>
      <c r="F161" s="398"/>
      <c r="G161" s="402" t="s">
        <v>253</v>
      </c>
      <c r="H161" s="402"/>
      <c r="I161" s="402"/>
      <c r="J161" s="402"/>
      <c r="K161" s="402"/>
    </row>
    <row r="162" spans="1:11" ht="4.5" customHeight="1"/>
    <row r="163" spans="1:11">
      <c r="A163" s="398" t="s">
        <v>439</v>
      </c>
      <c r="B163" s="398"/>
      <c r="C163" s="398"/>
      <c r="D163" s="398"/>
      <c r="E163" s="398"/>
      <c r="F163" s="398"/>
      <c r="G163" s="399" t="s">
        <v>275</v>
      </c>
      <c r="H163" s="400"/>
      <c r="I163" s="400"/>
      <c r="J163" s="400"/>
      <c r="K163" s="401"/>
    </row>
    <row r="164" spans="1:11">
      <c r="A164" s="398"/>
      <c r="B164" s="398"/>
      <c r="C164" s="398"/>
      <c r="D164" s="398"/>
      <c r="E164" s="398"/>
      <c r="F164" s="398"/>
      <c r="G164" s="402" t="s">
        <v>253</v>
      </c>
      <c r="H164" s="402"/>
      <c r="I164" s="402"/>
      <c r="J164" s="402"/>
      <c r="K164" s="402"/>
    </row>
    <row r="165" spans="1:11" ht="5.25" customHeight="1"/>
    <row r="166" spans="1:11">
      <c r="A166" s="396" t="s">
        <v>440</v>
      </c>
      <c r="B166" s="396"/>
      <c r="C166" s="396"/>
      <c r="D166" s="396"/>
      <c r="E166" s="396"/>
      <c r="F166" s="396"/>
      <c r="G166" s="396"/>
      <c r="H166" s="396"/>
      <c r="I166" s="396"/>
      <c r="J166" s="396"/>
      <c r="K166" s="396"/>
    </row>
    <row r="167" spans="1:11" ht="4.5" customHeight="1"/>
    <row r="168" spans="1:11">
      <c r="A168" s="397" t="s">
        <v>253</v>
      </c>
      <c r="B168" s="397"/>
      <c r="C168" s="397"/>
      <c r="D168" s="397"/>
      <c r="E168" s="397"/>
      <c r="F168" s="397"/>
      <c r="G168" s="397"/>
      <c r="H168" s="397"/>
      <c r="I168" s="397"/>
    </row>
    <row r="169" spans="1:11" ht="3.75" customHeight="1"/>
    <row r="170" spans="1:11">
      <c r="A170" s="394" t="s">
        <v>313</v>
      </c>
      <c r="B170" s="394"/>
      <c r="C170" s="394"/>
      <c r="D170" s="394"/>
      <c r="E170" s="394"/>
      <c r="F170" s="394"/>
      <c r="G170" s="394"/>
      <c r="H170" s="394"/>
      <c r="I170" s="394"/>
      <c r="J170" s="269" t="s">
        <v>293</v>
      </c>
    </row>
    <row r="171" spans="1:11" ht="3" customHeight="1"/>
    <row r="172" spans="1:11">
      <c r="A172" s="394" t="s">
        <v>314</v>
      </c>
      <c r="B172" s="394"/>
      <c r="C172" s="394"/>
      <c r="D172" s="394"/>
      <c r="E172" s="394"/>
      <c r="F172" s="394"/>
      <c r="G172" s="394"/>
      <c r="H172" s="394"/>
      <c r="I172" s="394"/>
      <c r="J172" s="269" t="s">
        <v>293</v>
      </c>
    </row>
    <row r="173" spans="1:11" ht="3" customHeight="1"/>
    <row r="174" spans="1:11">
      <c r="A174" s="395" t="s">
        <v>441</v>
      </c>
      <c r="B174" s="395"/>
      <c r="C174" s="395"/>
      <c r="D174" s="395"/>
      <c r="E174" s="395"/>
      <c r="F174" s="395"/>
      <c r="G174" s="395"/>
      <c r="H174" s="395"/>
      <c r="I174" s="395"/>
      <c r="J174" s="269" t="s">
        <v>293</v>
      </c>
    </row>
    <row r="175" spans="1:11">
      <c r="A175" s="395"/>
      <c r="B175" s="395"/>
      <c r="C175" s="395"/>
      <c r="D175" s="395"/>
      <c r="E175" s="395"/>
      <c r="F175" s="395"/>
      <c r="G175" s="395"/>
      <c r="H175" s="395"/>
      <c r="I175" s="395"/>
    </row>
    <row r="176" spans="1:11" ht="3" customHeight="1"/>
    <row r="177" spans="1:11">
      <c r="A177" s="394" t="s">
        <v>315</v>
      </c>
      <c r="B177" s="394"/>
      <c r="C177" s="394"/>
      <c r="D177" s="394"/>
      <c r="E177" s="394"/>
      <c r="F177" s="394"/>
      <c r="G177" s="394"/>
      <c r="H177" s="394"/>
      <c r="I177" s="394"/>
      <c r="J177" s="269" t="s">
        <v>293</v>
      </c>
    </row>
    <row r="178" spans="1:11" ht="3" customHeight="1"/>
    <row r="179" spans="1:11">
      <c r="A179" s="394" t="s">
        <v>316</v>
      </c>
      <c r="B179" s="394"/>
      <c r="C179" s="394"/>
      <c r="D179" s="394"/>
      <c r="E179" s="394"/>
      <c r="F179" s="394"/>
      <c r="G179" s="394"/>
      <c r="H179" s="394"/>
      <c r="I179" s="394"/>
      <c r="J179" s="269" t="s">
        <v>293</v>
      </c>
    </row>
    <row r="180" spans="1:11" ht="4.5" customHeight="1"/>
    <row r="181" spans="1:11">
      <c r="A181" s="396" t="s">
        <v>336</v>
      </c>
      <c r="B181" s="396"/>
      <c r="C181" s="396"/>
      <c r="D181" s="396"/>
      <c r="E181" s="396"/>
      <c r="F181" s="396"/>
      <c r="G181" s="396"/>
      <c r="H181" s="396"/>
      <c r="I181" s="396"/>
      <c r="J181" s="396"/>
      <c r="K181" s="396"/>
    </row>
    <row r="182" spans="1:11" ht="3" customHeight="1"/>
    <row r="183" spans="1:11">
      <c r="A183" s="397" t="s">
        <v>253</v>
      </c>
      <c r="B183" s="397"/>
      <c r="C183" s="397"/>
      <c r="D183" s="397"/>
      <c r="E183" s="397"/>
      <c r="F183" s="397"/>
      <c r="G183" s="397"/>
      <c r="H183" s="397"/>
      <c r="I183" s="397"/>
    </row>
    <row r="184" spans="1:11" ht="3" customHeight="1"/>
    <row r="185" spans="1:11">
      <c r="A185" s="394" t="s">
        <v>320</v>
      </c>
      <c r="B185" s="394"/>
      <c r="C185" s="394"/>
      <c r="D185" s="394"/>
      <c r="E185" s="394"/>
      <c r="F185" s="394"/>
      <c r="G185" s="411" t="s">
        <v>317</v>
      </c>
      <c r="H185" s="411"/>
      <c r="I185" s="411"/>
      <c r="J185" s="411"/>
      <c r="K185" s="411"/>
    </row>
    <row r="186" spans="1:11" ht="3.75" customHeight="1"/>
    <row r="187" spans="1:11">
      <c r="A187" s="395" t="s">
        <v>321</v>
      </c>
      <c r="B187" s="395"/>
      <c r="C187" s="395"/>
      <c r="D187" s="395"/>
      <c r="E187" s="395"/>
      <c r="F187" s="395"/>
      <c r="G187" s="411" t="s">
        <v>317</v>
      </c>
      <c r="H187" s="411"/>
      <c r="I187" s="411"/>
      <c r="J187" s="411"/>
      <c r="K187" s="411"/>
    </row>
    <row r="188" spans="1:11">
      <c r="A188" s="395"/>
      <c r="B188" s="395"/>
      <c r="C188" s="395"/>
      <c r="D188" s="395"/>
      <c r="E188" s="395"/>
      <c r="F188" s="395"/>
    </row>
    <row r="189" spans="1:11" ht="3.75" customHeight="1"/>
    <row r="190" spans="1:11">
      <c r="A190" s="395" t="s">
        <v>322</v>
      </c>
      <c r="B190" s="395"/>
      <c r="C190" s="395"/>
      <c r="D190" s="395"/>
      <c r="E190" s="395"/>
      <c r="F190" s="395"/>
      <c r="G190" s="411" t="s">
        <v>276</v>
      </c>
      <c r="H190" s="411"/>
      <c r="I190" s="411"/>
      <c r="J190" s="411"/>
      <c r="K190" s="411"/>
    </row>
    <row r="191" spans="1:11">
      <c r="A191" s="395"/>
      <c r="B191" s="395"/>
      <c r="C191" s="395"/>
      <c r="D191" s="395"/>
      <c r="E191" s="395"/>
      <c r="F191" s="395"/>
    </row>
    <row r="192" spans="1:11" ht="3.75" customHeight="1"/>
    <row r="193" spans="1:11">
      <c r="A193" s="394" t="s">
        <v>442</v>
      </c>
      <c r="B193" s="394"/>
      <c r="C193" s="394"/>
      <c r="D193" s="394"/>
      <c r="E193" s="394"/>
      <c r="F193" s="394"/>
      <c r="G193" s="411" t="s">
        <v>317</v>
      </c>
      <c r="H193" s="411"/>
      <c r="I193" s="411"/>
      <c r="J193" s="411"/>
      <c r="K193" s="411"/>
    </row>
    <row r="194" spans="1:11" ht="3.75" customHeight="1"/>
    <row r="195" spans="1:11">
      <c r="A195" s="394" t="s">
        <v>323</v>
      </c>
      <c r="B195" s="394"/>
      <c r="C195" s="394"/>
      <c r="D195" s="394"/>
      <c r="E195" s="394"/>
      <c r="F195" s="394"/>
      <c r="G195" s="411" t="s">
        <v>317</v>
      </c>
      <c r="H195" s="411"/>
      <c r="I195" s="411"/>
      <c r="J195" s="411"/>
      <c r="K195" s="411"/>
    </row>
    <row r="196" spans="1:11" ht="3.75" customHeight="1"/>
    <row r="197" spans="1:11">
      <c r="A197" s="394" t="s">
        <v>324</v>
      </c>
      <c r="B197" s="394"/>
      <c r="C197" s="394"/>
      <c r="D197" s="394"/>
      <c r="E197" s="394"/>
      <c r="F197" s="394"/>
      <c r="G197" s="411" t="s">
        <v>317</v>
      </c>
      <c r="H197" s="411"/>
      <c r="I197" s="411"/>
      <c r="J197" s="411"/>
      <c r="K197" s="411"/>
    </row>
    <row r="198" spans="1:11" ht="3.75" customHeight="1"/>
    <row r="199" spans="1:11">
      <c r="A199" s="394" t="s">
        <v>325</v>
      </c>
      <c r="B199" s="394"/>
      <c r="C199" s="394"/>
      <c r="D199" s="394"/>
      <c r="E199" s="394"/>
      <c r="F199" s="394"/>
      <c r="G199" s="411" t="s">
        <v>317</v>
      </c>
      <c r="H199" s="411"/>
      <c r="I199" s="411"/>
      <c r="J199" s="411"/>
      <c r="K199" s="411"/>
    </row>
    <row r="200" spans="1:11" ht="7.5" customHeight="1"/>
    <row r="201" spans="1:11">
      <c r="A201" s="396" t="s">
        <v>347</v>
      </c>
      <c r="B201" s="396"/>
      <c r="C201" s="396"/>
      <c r="D201" s="396"/>
      <c r="E201" s="396"/>
      <c r="F201" s="396"/>
      <c r="G201" s="396"/>
      <c r="H201" s="396"/>
      <c r="I201" s="396"/>
      <c r="J201" s="396"/>
      <c r="K201" s="396"/>
    </row>
    <row r="202" spans="1:11" ht="3.75" customHeight="1"/>
    <row r="203" spans="1:11">
      <c r="A203" s="397" t="s">
        <v>253</v>
      </c>
      <c r="B203" s="397"/>
      <c r="C203" s="397"/>
      <c r="D203" s="397"/>
      <c r="E203" s="397"/>
      <c r="F203" s="397"/>
      <c r="G203" s="397"/>
      <c r="H203" s="397"/>
      <c r="I203" s="397"/>
    </row>
    <row r="204" spans="1:11" ht="3" customHeight="1"/>
    <row r="205" spans="1:11">
      <c r="A205" s="394" t="s">
        <v>348</v>
      </c>
      <c r="B205" s="394"/>
      <c r="C205" s="394"/>
      <c r="D205" s="394"/>
      <c r="E205" s="394"/>
      <c r="F205" s="394"/>
      <c r="G205" s="411" t="s">
        <v>356</v>
      </c>
      <c r="H205" s="411"/>
      <c r="I205" s="411"/>
      <c r="J205" s="411"/>
      <c r="K205" s="411"/>
    </row>
    <row r="206" spans="1:11" ht="1.5" customHeight="1"/>
    <row r="207" spans="1:11">
      <c r="A207" s="395" t="s">
        <v>443</v>
      </c>
      <c r="B207" s="395"/>
      <c r="C207" s="395"/>
      <c r="D207" s="395"/>
      <c r="E207" s="395"/>
      <c r="F207" s="395"/>
      <c r="G207" s="411" t="s">
        <v>353</v>
      </c>
      <c r="H207" s="411"/>
      <c r="I207" s="411"/>
      <c r="J207" s="411"/>
      <c r="K207" s="411"/>
    </row>
    <row r="208" spans="1:11">
      <c r="A208" s="395"/>
      <c r="B208" s="395"/>
      <c r="C208" s="395"/>
      <c r="D208" s="395"/>
      <c r="E208" s="395"/>
      <c r="F208" s="395"/>
    </row>
    <row r="209" spans="1:11" ht="1.5" customHeight="1"/>
    <row r="210" spans="1:11" ht="15" customHeight="1">
      <c r="A210" s="395" t="s">
        <v>349</v>
      </c>
      <c r="B210" s="395"/>
      <c r="C210" s="395"/>
      <c r="D210" s="395"/>
      <c r="E210" s="395"/>
      <c r="F210" s="395"/>
      <c r="G210" s="411" t="s">
        <v>354</v>
      </c>
      <c r="H210" s="411"/>
      <c r="I210" s="411"/>
      <c r="J210" s="411"/>
      <c r="K210" s="411"/>
    </row>
    <row r="211" spans="1:11">
      <c r="A211" s="395"/>
      <c r="B211" s="395"/>
      <c r="C211" s="395"/>
      <c r="D211" s="395"/>
      <c r="E211" s="395"/>
      <c r="F211" s="395"/>
    </row>
    <row r="212" spans="1:11" ht="1.5" customHeight="1"/>
    <row r="213" spans="1:11">
      <c r="A213" s="395" t="s">
        <v>350</v>
      </c>
      <c r="B213" s="395" t="s">
        <v>351</v>
      </c>
      <c r="C213" s="395"/>
      <c r="D213" s="395"/>
      <c r="E213" s="395"/>
      <c r="F213" s="395"/>
      <c r="G213" s="411" t="s">
        <v>355</v>
      </c>
      <c r="H213" s="411"/>
      <c r="I213" s="411"/>
      <c r="J213" s="411"/>
      <c r="K213" s="411"/>
    </row>
    <row r="214" spans="1:11">
      <c r="A214" s="395"/>
      <c r="B214" s="395"/>
      <c r="C214" s="395"/>
      <c r="D214" s="395"/>
      <c r="E214" s="395"/>
      <c r="F214" s="395"/>
    </row>
    <row r="215" spans="1:11" ht="3.75" customHeight="1">
      <c r="A215" s="270"/>
      <c r="B215" s="270"/>
      <c r="C215" s="270"/>
      <c r="D215" s="270"/>
      <c r="E215" s="270"/>
      <c r="F215" s="270"/>
    </row>
    <row r="216" spans="1:11">
      <c r="A216" s="396" t="s">
        <v>357</v>
      </c>
      <c r="B216" s="396"/>
      <c r="C216" s="396"/>
      <c r="D216" s="407" t="s">
        <v>363</v>
      </c>
      <c r="E216" s="409"/>
    </row>
    <row r="217" spans="1:11">
      <c r="B217" s="397" t="s">
        <v>253</v>
      </c>
      <c r="C217" s="397"/>
      <c r="D217" s="397"/>
      <c r="E217" s="397"/>
      <c r="F217" s="397"/>
      <c r="G217" s="397"/>
    </row>
    <row r="219" spans="1:11">
      <c r="A219" s="396" t="s">
        <v>365</v>
      </c>
      <c r="B219" s="396"/>
      <c r="C219" s="396"/>
      <c r="D219" s="396"/>
      <c r="E219" s="396"/>
      <c r="F219" s="396"/>
      <c r="G219" s="396"/>
      <c r="H219" s="396"/>
      <c r="I219" s="265">
        <v>23</v>
      </c>
      <c r="J219" s="264" t="s">
        <v>267</v>
      </c>
    </row>
    <row r="220" spans="1:11" ht="15" customHeight="1">
      <c r="G220" s="414" t="s">
        <v>268</v>
      </c>
      <c r="H220" s="414"/>
      <c r="I220" s="414"/>
      <c r="J220" s="414"/>
      <c r="K220" s="414"/>
    </row>
    <row r="221" spans="1:11" ht="5.25" customHeight="1"/>
    <row r="222" spans="1:11">
      <c r="A222" s="396" t="s">
        <v>366</v>
      </c>
      <c r="B222" s="396"/>
      <c r="C222" s="396"/>
      <c r="D222" s="407" t="s">
        <v>370</v>
      </c>
      <c r="E222" s="408"/>
      <c r="F222" s="408"/>
      <c r="G222" s="409"/>
    </row>
    <row r="223" spans="1:11">
      <c r="C223" s="397" t="s">
        <v>253</v>
      </c>
      <c r="D223" s="397"/>
      <c r="E223" s="397"/>
      <c r="F223" s="397"/>
      <c r="G223" s="397"/>
      <c r="H223" s="397"/>
    </row>
    <row r="225" spans="1:11">
      <c r="A225" s="396" t="s">
        <v>373</v>
      </c>
      <c r="B225" s="396"/>
      <c r="C225" s="396"/>
      <c r="D225" s="396"/>
      <c r="E225" s="396"/>
      <c r="F225" s="396"/>
      <c r="G225" s="411" t="s">
        <v>378</v>
      </c>
      <c r="H225" s="411"/>
      <c r="I225" s="411"/>
      <c r="J225" s="411"/>
      <c r="K225" s="411"/>
    </row>
    <row r="226" spans="1:11">
      <c r="G226" s="410" t="s">
        <v>253</v>
      </c>
      <c r="H226" s="410"/>
      <c r="I226" s="410"/>
      <c r="J226" s="410"/>
      <c r="K226" s="410"/>
    </row>
    <row r="227" spans="1:11" ht="5.25" customHeight="1"/>
    <row r="228" spans="1:11" ht="45" customHeight="1">
      <c r="A228" s="398" t="s">
        <v>381</v>
      </c>
      <c r="B228" s="398"/>
      <c r="C228" s="398"/>
      <c r="D228" s="398"/>
      <c r="E228" s="398"/>
      <c r="F228" s="398"/>
      <c r="G228" s="398"/>
      <c r="H228" s="398"/>
      <c r="I228" s="398"/>
      <c r="J228" s="398"/>
      <c r="K228" s="398"/>
    </row>
    <row r="229" spans="1:11" ht="5.25" customHeight="1"/>
    <row r="230" spans="1:11">
      <c r="B230" s="411" t="s">
        <v>385</v>
      </c>
      <c r="C230" s="411"/>
      <c r="D230" s="411"/>
      <c r="E230" s="411"/>
    </row>
    <row r="231" spans="1:11">
      <c r="A231" s="397" t="s">
        <v>253</v>
      </c>
      <c r="B231" s="397"/>
      <c r="C231" s="397"/>
      <c r="D231" s="397"/>
      <c r="E231" s="397"/>
      <c r="F231" s="397"/>
    </row>
    <row r="232" spans="1:11" ht="5.25" customHeight="1"/>
    <row r="233" spans="1:11">
      <c r="A233" s="398" t="s">
        <v>386</v>
      </c>
      <c r="B233" s="398"/>
      <c r="C233" s="398"/>
      <c r="D233" s="398"/>
      <c r="E233" s="398"/>
      <c r="F233" s="398"/>
      <c r="G233" s="398"/>
      <c r="H233" s="398"/>
      <c r="I233" s="398"/>
      <c r="J233" s="398"/>
      <c r="K233" s="398"/>
    </row>
    <row r="234" spans="1:11" ht="4.5" customHeight="1"/>
    <row r="235" spans="1:11">
      <c r="A235" s="397" t="s">
        <v>253</v>
      </c>
      <c r="B235" s="397"/>
      <c r="C235" s="397"/>
      <c r="D235" s="397"/>
      <c r="E235" s="397"/>
      <c r="F235" s="397"/>
      <c r="G235" s="397"/>
      <c r="H235" s="397"/>
      <c r="I235" s="397"/>
    </row>
    <row r="236" spans="1:11" ht="3" customHeight="1"/>
    <row r="237" spans="1:11">
      <c r="A237" s="395" t="s">
        <v>387</v>
      </c>
      <c r="B237" s="395"/>
      <c r="C237" s="395"/>
      <c r="D237" s="395"/>
      <c r="E237" s="395"/>
      <c r="F237" s="395"/>
      <c r="G237" s="411" t="s">
        <v>391</v>
      </c>
      <c r="H237" s="411"/>
      <c r="I237" s="411"/>
      <c r="J237" s="411"/>
      <c r="K237" s="411"/>
    </row>
    <row r="238" spans="1:11">
      <c r="A238" s="395"/>
      <c r="B238" s="395"/>
      <c r="C238" s="395"/>
      <c r="D238" s="395"/>
      <c r="E238" s="395"/>
      <c r="F238" s="395"/>
    </row>
    <row r="239" spans="1:11" ht="2.25" customHeight="1"/>
    <row r="240" spans="1:11">
      <c r="A240" s="395" t="s">
        <v>388</v>
      </c>
      <c r="B240" s="395"/>
      <c r="C240" s="395"/>
      <c r="D240" s="395"/>
      <c r="E240" s="395"/>
      <c r="F240" s="395"/>
      <c r="G240" s="411" t="s">
        <v>276</v>
      </c>
      <c r="H240" s="411"/>
      <c r="I240" s="411"/>
      <c r="J240" s="411"/>
      <c r="K240" s="411"/>
    </row>
    <row r="241" spans="1:11">
      <c r="A241" s="395"/>
      <c r="B241" s="395"/>
      <c r="C241" s="395"/>
      <c r="D241" s="395"/>
      <c r="E241" s="395"/>
      <c r="F241" s="395"/>
    </row>
    <row r="242" spans="1:11" ht="2.25" customHeight="1"/>
    <row r="243" spans="1:11">
      <c r="A243" s="394" t="s">
        <v>389</v>
      </c>
      <c r="B243" s="394"/>
      <c r="C243" s="394"/>
      <c r="D243" s="394"/>
      <c r="E243" s="394"/>
      <c r="F243" s="394"/>
      <c r="G243" s="411" t="s">
        <v>391</v>
      </c>
      <c r="H243" s="411"/>
      <c r="I243" s="411"/>
      <c r="J243" s="411"/>
      <c r="K243" s="411"/>
    </row>
    <row r="244" spans="1:11" ht="4.5" customHeight="1"/>
    <row r="245" spans="1:11">
      <c r="A245" s="398" t="s">
        <v>392</v>
      </c>
      <c r="B245" s="398"/>
      <c r="C245" s="398"/>
      <c r="D245" s="398"/>
      <c r="E245" s="398"/>
      <c r="F245" s="398"/>
      <c r="G245" s="398"/>
      <c r="H245" s="398"/>
      <c r="I245" s="398"/>
      <c r="J245" s="398"/>
      <c r="K245" s="398"/>
    </row>
    <row r="246" spans="1:11" ht="1.5" customHeight="1"/>
    <row r="247" spans="1:11">
      <c r="A247" s="397" t="s">
        <v>253</v>
      </c>
      <c r="B247" s="397"/>
      <c r="C247" s="397"/>
      <c r="D247" s="397"/>
      <c r="E247" s="397"/>
      <c r="F247" s="397"/>
      <c r="G247" s="397"/>
      <c r="H247" s="397"/>
      <c r="I247" s="397"/>
    </row>
    <row r="248" spans="1:11" ht="4.5" customHeight="1"/>
    <row r="249" spans="1:11">
      <c r="A249" s="394" t="s">
        <v>393</v>
      </c>
      <c r="B249" s="394"/>
      <c r="C249" s="394"/>
      <c r="D249" s="394"/>
      <c r="E249" s="394"/>
      <c r="F249" s="394"/>
      <c r="G249" s="411" t="s">
        <v>399</v>
      </c>
      <c r="H249" s="411"/>
      <c r="I249" s="411"/>
      <c r="J249" s="411"/>
      <c r="K249" s="411"/>
    </row>
    <row r="250" spans="1:11" ht="2.25" customHeight="1"/>
    <row r="251" spans="1:11">
      <c r="A251" s="394" t="s">
        <v>394</v>
      </c>
      <c r="B251" s="394"/>
      <c r="C251" s="394"/>
      <c r="D251" s="394"/>
      <c r="E251" s="394"/>
      <c r="F251" s="394"/>
      <c r="G251" s="411" t="s">
        <v>399</v>
      </c>
      <c r="H251" s="411"/>
      <c r="I251" s="411"/>
      <c r="J251" s="411"/>
      <c r="K251" s="411"/>
    </row>
    <row r="252" spans="1:11" ht="2.25" customHeight="1"/>
    <row r="253" spans="1:11">
      <c r="A253" s="395" t="s">
        <v>395</v>
      </c>
      <c r="B253" s="395"/>
      <c r="C253" s="395"/>
      <c r="D253" s="395"/>
      <c r="E253" s="395"/>
      <c r="F253" s="395"/>
      <c r="G253" s="411" t="s">
        <v>400</v>
      </c>
      <c r="H253" s="411"/>
      <c r="I253" s="411"/>
      <c r="J253" s="411"/>
      <c r="K253" s="411"/>
    </row>
    <row r="254" spans="1:11">
      <c r="A254" s="395"/>
      <c r="B254" s="395"/>
      <c r="C254" s="395"/>
      <c r="D254" s="395"/>
      <c r="E254" s="395"/>
      <c r="F254" s="395"/>
    </row>
    <row r="255" spans="1:11" ht="2.25" customHeight="1"/>
    <row r="256" spans="1:11">
      <c r="A256" s="395" t="s">
        <v>396</v>
      </c>
      <c r="B256" s="395"/>
      <c r="C256" s="395"/>
      <c r="D256" s="395"/>
      <c r="E256" s="395"/>
      <c r="F256" s="395"/>
      <c r="G256" s="411" t="s">
        <v>400</v>
      </c>
      <c r="H256" s="411"/>
      <c r="I256" s="411"/>
      <c r="J256" s="411"/>
      <c r="K256" s="411"/>
    </row>
    <row r="257" spans="1:11">
      <c r="A257" s="395"/>
      <c r="B257" s="395"/>
      <c r="C257" s="395"/>
      <c r="D257" s="395"/>
      <c r="E257" s="395"/>
      <c r="F257" s="395"/>
    </row>
    <row r="258" spans="1:11" ht="2.25" customHeight="1"/>
    <row r="259" spans="1:11">
      <c r="A259" s="394" t="s">
        <v>397</v>
      </c>
      <c r="B259" s="394"/>
      <c r="C259" s="394"/>
      <c r="D259" s="394"/>
      <c r="E259" s="394"/>
      <c r="F259" s="394"/>
      <c r="G259" s="411" t="s">
        <v>400</v>
      </c>
      <c r="H259" s="411"/>
      <c r="I259" s="411"/>
      <c r="J259" s="411"/>
      <c r="K259" s="411"/>
    </row>
  </sheetData>
  <sheetProtection password="C621" sheet="1" objects="1" scenarios="1"/>
  <protectedRanges>
    <protectedRange sqref="G205 G207 G210 G213 D216 I219 D222 G225 B230 G237 G240 G243 G249 G251 G253 G256 G259" name="Диапазон3"/>
    <protectedRange sqref="G96 G98 G100 G103 G106 G109 G112 H120 H122 I124 G131 G134 G138 G140 G143 H146 E153 A153 G156 G160 G163 J170 J172 J174 J177 J179 G185 G187 G190 G193 G195 G197 G199" name="Диапазон2"/>
    <protectedRange sqref="H3 G10 G12 G14 G16 G18 B23 G31 G33 G36 G38 G40 G42 G44 G47 G49 G55 G58 G61 G65 G68 G70 G76 G79 G81 G84 G86 G89" name="Диапазон1"/>
  </protectedRanges>
  <mergeCells count="185">
    <mergeCell ref="A245:K245"/>
    <mergeCell ref="A247:I247"/>
    <mergeCell ref="A253:F254"/>
    <mergeCell ref="A251:F251"/>
    <mergeCell ref="A249:F249"/>
    <mergeCell ref="A256:F257"/>
    <mergeCell ref="A259:F259"/>
    <mergeCell ref="G249:K249"/>
    <mergeCell ref="G251:K251"/>
    <mergeCell ref="G253:K253"/>
    <mergeCell ref="G256:K256"/>
    <mergeCell ref="G259:K259"/>
    <mergeCell ref="B230:E230"/>
    <mergeCell ref="A231:F231"/>
    <mergeCell ref="A233:K233"/>
    <mergeCell ref="A235:I235"/>
    <mergeCell ref="A237:F238"/>
    <mergeCell ref="A240:F241"/>
    <mergeCell ref="A243:F243"/>
    <mergeCell ref="G237:K237"/>
    <mergeCell ref="G240:K240"/>
    <mergeCell ref="G243:K243"/>
    <mergeCell ref="B217:G217"/>
    <mergeCell ref="A219:H219"/>
    <mergeCell ref="G220:K220"/>
    <mergeCell ref="C223:H223"/>
    <mergeCell ref="A225:F225"/>
    <mergeCell ref="G225:K225"/>
    <mergeCell ref="G226:K226"/>
    <mergeCell ref="A228:K228"/>
    <mergeCell ref="A201:K201"/>
    <mergeCell ref="A203:I203"/>
    <mergeCell ref="A205:F205"/>
    <mergeCell ref="A207:F208"/>
    <mergeCell ref="A210:F211"/>
    <mergeCell ref="A213:F214"/>
    <mergeCell ref="G205:K205"/>
    <mergeCell ref="G207:K207"/>
    <mergeCell ref="G210:K210"/>
    <mergeCell ref="G213:K213"/>
    <mergeCell ref="D222:G222"/>
    <mergeCell ref="A216:C216"/>
    <mergeCell ref="D216:E216"/>
    <mergeCell ref="A222:C222"/>
    <mergeCell ref="A6:K6"/>
    <mergeCell ref="A8:I8"/>
    <mergeCell ref="A10:F10"/>
    <mergeCell ref="A12:F12"/>
    <mergeCell ref="A14:F14"/>
    <mergeCell ref="A16:F16"/>
    <mergeCell ref="A18:F18"/>
    <mergeCell ref="G10:K10"/>
    <mergeCell ref="G12:K12"/>
    <mergeCell ref="G14:K14"/>
    <mergeCell ref="G16:K16"/>
    <mergeCell ref="G18:K18"/>
    <mergeCell ref="A187:F188"/>
    <mergeCell ref="A190:F191"/>
    <mergeCell ref="A193:F193"/>
    <mergeCell ref="A195:F195"/>
    <mergeCell ref="A197:F197"/>
    <mergeCell ref="A199:F199"/>
    <mergeCell ref="G187:K187"/>
    <mergeCell ref="G190:K190"/>
    <mergeCell ref="G193:K193"/>
    <mergeCell ref="G195:K195"/>
    <mergeCell ref="G197:K197"/>
    <mergeCell ref="G199:K199"/>
    <mergeCell ref="G31:K31"/>
    <mergeCell ref="G33:K33"/>
    <mergeCell ref="A33:F34"/>
    <mergeCell ref="G4:I4"/>
    <mergeCell ref="B23:H23"/>
    <mergeCell ref="B24:H24"/>
    <mergeCell ref="A185:F185"/>
    <mergeCell ref="G185:K185"/>
    <mergeCell ref="A1:K1"/>
    <mergeCell ref="A3:G3"/>
    <mergeCell ref="A68:D68"/>
    <mergeCell ref="G68:K68"/>
    <mergeCell ref="G70:K70"/>
    <mergeCell ref="A70:F70"/>
    <mergeCell ref="A20:K21"/>
    <mergeCell ref="A51:K51"/>
    <mergeCell ref="G58:K58"/>
    <mergeCell ref="G61:K61"/>
    <mergeCell ref="G65:K65"/>
    <mergeCell ref="A58:F59"/>
    <mergeCell ref="A61:F63"/>
    <mergeCell ref="A65:F66"/>
    <mergeCell ref="G49:K49"/>
    <mergeCell ref="A53:I53"/>
    <mergeCell ref="G55:K55"/>
    <mergeCell ref="A49:F49"/>
    <mergeCell ref="A55:F56"/>
    <mergeCell ref="G86:K86"/>
    <mergeCell ref="G89:K89"/>
    <mergeCell ref="A72:K72"/>
    <mergeCell ref="A76:F77"/>
    <mergeCell ref="G76:K76"/>
    <mergeCell ref="A79:F79"/>
    <mergeCell ref="A81:F82"/>
    <mergeCell ref="A84:F84"/>
    <mergeCell ref="G79:K79"/>
    <mergeCell ref="G81:K81"/>
    <mergeCell ref="G84:K84"/>
    <mergeCell ref="A42:D42"/>
    <mergeCell ref="G42:K42"/>
    <mergeCell ref="G44:K44"/>
    <mergeCell ref="A47:D47"/>
    <mergeCell ref="G47:K47"/>
    <mergeCell ref="A44:F45"/>
    <mergeCell ref="A36:D36"/>
    <mergeCell ref="G36:K36"/>
    <mergeCell ref="A38:D38"/>
    <mergeCell ref="G38:K38"/>
    <mergeCell ref="G40:K40"/>
    <mergeCell ref="A40:F40"/>
    <mergeCell ref="A26:I27"/>
    <mergeCell ref="A29:I29"/>
    <mergeCell ref="A31:D31"/>
    <mergeCell ref="A74:I74"/>
    <mergeCell ref="A94:I94"/>
    <mergeCell ref="A112:F112"/>
    <mergeCell ref="E113:I113"/>
    <mergeCell ref="A116:K116"/>
    <mergeCell ref="A114:D114"/>
    <mergeCell ref="A109:F110"/>
    <mergeCell ref="G96:K96"/>
    <mergeCell ref="G98:K98"/>
    <mergeCell ref="G100:K100"/>
    <mergeCell ref="G103:K103"/>
    <mergeCell ref="G106:K106"/>
    <mergeCell ref="G109:K109"/>
    <mergeCell ref="A92:K92"/>
    <mergeCell ref="A96:F96"/>
    <mergeCell ref="A98:F98"/>
    <mergeCell ref="A100:F101"/>
    <mergeCell ref="A103:F104"/>
    <mergeCell ref="A106:F107"/>
    <mergeCell ref="A86:F87"/>
    <mergeCell ref="A89:F90"/>
    <mergeCell ref="G125:K125"/>
    <mergeCell ref="A127:K127"/>
    <mergeCell ref="A129:I129"/>
    <mergeCell ref="A131:F132"/>
    <mergeCell ref="G131:K131"/>
    <mergeCell ref="A118:I118"/>
    <mergeCell ref="A122:G122"/>
    <mergeCell ref="A120:G120"/>
    <mergeCell ref="A124:H124"/>
    <mergeCell ref="G134:K134"/>
    <mergeCell ref="G138:K138"/>
    <mergeCell ref="G140:K140"/>
    <mergeCell ref="G143:K143"/>
    <mergeCell ref="A146:G146"/>
    <mergeCell ref="F147:J147"/>
    <mergeCell ref="A134:F136"/>
    <mergeCell ref="A138:F138"/>
    <mergeCell ref="A140:F141"/>
    <mergeCell ref="A143:F144"/>
    <mergeCell ref="G156:K156"/>
    <mergeCell ref="G157:K157"/>
    <mergeCell ref="A156:F158"/>
    <mergeCell ref="A160:F161"/>
    <mergeCell ref="G160:K160"/>
    <mergeCell ref="G161:K161"/>
    <mergeCell ref="A149:D149"/>
    <mergeCell ref="A151:K151"/>
    <mergeCell ref="B153:C153"/>
    <mergeCell ref="F153:H153"/>
    <mergeCell ref="A154:B154"/>
    <mergeCell ref="D154:J154"/>
    <mergeCell ref="A172:I172"/>
    <mergeCell ref="A174:I175"/>
    <mergeCell ref="A177:I177"/>
    <mergeCell ref="A179:I179"/>
    <mergeCell ref="A181:K181"/>
    <mergeCell ref="A183:I183"/>
    <mergeCell ref="A163:F164"/>
    <mergeCell ref="G163:K163"/>
    <mergeCell ref="G164:K164"/>
    <mergeCell ref="A166:K166"/>
    <mergeCell ref="A168:I168"/>
    <mergeCell ref="A170:I170"/>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Рабочий!$A$72:$A$77</xm:f>
          </x14:formula1>
          <xm:sqref>D216:E216</xm:sqref>
        </x14:dataValidation>
        <x14:dataValidation type="list" allowBlank="1" showInputMessage="1" showErrorMessage="1">
          <x14:formula1>
            <xm:f>Рабочий!$A$34:$A$36</xm:f>
          </x14:formula1>
          <xm:sqref>B23:H23</xm:sqref>
        </x14:dataValidation>
        <x14:dataValidation type="list" allowBlank="1" showInputMessage="1" showErrorMessage="1">
          <x14:formula1>
            <xm:f>Рабочий!$A$38:$A$41</xm:f>
          </x14:formula1>
          <xm:sqref>G31:K31 G33:K33 G36:K36 G38:K38 G40:K40 G42:K42 G44:K44 G47:K47 G49:K49 G76:K76 G79:K79 G81:K81 G84:K84 G86:K86 G89:K89 G96:K96 G98:K98 G100:K100 G103:K103 G106:K106 G109:K109 G131:K131 G134:K134 G138:K138 G140:K140 G143:K143 G156:K156 G160:K160</xm:sqref>
        </x14:dataValidation>
        <x14:dataValidation type="list" allowBlank="1" showInputMessage="1" showErrorMessage="1">
          <x14:formula1>
            <xm:f>Рабочий!$A$43:$A$45</xm:f>
          </x14:formula1>
          <xm:sqref>G55:K55 G58:K58 G61:K61 G65:K65 G68:K68 G70:K70</xm:sqref>
        </x14:dataValidation>
        <x14:dataValidation type="list" allowBlank="1" showInputMessage="1" showErrorMessage="1">
          <x14:formula1>
            <xm:f>Рабочий!$A$47:$A$48</xm:f>
          </x14:formula1>
          <xm:sqref>G112 H120 H122 I124 H146 J170 J172 J174 J177 J179</xm:sqref>
        </x14:dataValidation>
        <x14:dataValidation type="list" allowBlank="1" showInputMessage="1" showErrorMessage="1">
          <x14:formula1>
            <xm:f>Рабочий!$A$50:$A$54</xm:f>
          </x14:formula1>
          <xm:sqref>G163:K163</xm:sqref>
        </x14:dataValidation>
        <x14:dataValidation type="list" allowBlank="1" showInputMessage="1" showErrorMessage="1">
          <x14:formula1>
            <xm:f>Рабочий!$A$56:$A$59</xm:f>
          </x14:formula1>
          <xm:sqref>G185:K185 G187:K187 G190:K190 G193:K193 G195:K195 G197:K197 G199:K199</xm:sqref>
        </x14:dataValidation>
        <x14:dataValidation type="list" allowBlank="1" showInputMessage="1" showErrorMessage="1">
          <x14:formula1>
            <xm:f>Рабочий!$A$61:$A$64</xm:f>
          </x14:formula1>
          <xm:sqref>G10:K10 G12:K12 G14:K14 G16:K16 G18:K18</xm:sqref>
        </x14:dataValidation>
        <x14:dataValidation type="list" allowBlank="1" showInputMessage="1" showErrorMessage="1">
          <x14:formula1>
            <xm:f>Рабочий!$A$66:$A$70</xm:f>
          </x14:formula1>
          <xm:sqref>G205:K205 G207:K207 G210:K210 G213:K213</xm:sqref>
        </x14:dataValidation>
        <x14:dataValidation type="list" allowBlank="1" showInputMessage="1" showErrorMessage="1">
          <x14:formula1>
            <xm:f>Рабочий!$A$79:$A$84</xm:f>
          </x14:formula1>
          <xm:sqref>D222:G222</xm:sqref>
        </x14:dataValidation>
        <x14:dataValidation type="list" allowBlank="1" showInputMessage="1" showErrorMessage="1">
          <x14:formula1>
            <xm:f>Рабочий!$A$86:$A$91</xm:f>
          </x14:formula1>
          <xm:sqref>G225:K225</xm:sqref>
        </x14:dataValidation>
        <x14:dataValidation type="list" allowBlank="1" showInputMessage="1" showErrorMessage="1">
          <x14:formula1>
            <xm:f>Рабочий!$A$93:$A$97</xm:f>
          </x14:formula1>
          <xm:sqref>B230:E230</xm:sqref>
        </x14:dataValidation>
        <x14:dataValidation type="list" allowBlank="1" showInputMessage="1" showErrorMessage="1">
          <x14:formula1>
            <xm:f>Рабочий!$A$99:$A$102</xm:f>
          </x14:formula1>
          <xm:sqref>G237:K237 G240:K240 G243:K243</xm:sqref>
        </x14:dataValidation>
        <x14:dataValidation type="list" allowBlank="1" showInputMessage="1" showErrorMessage="1">
          <x14:formula1>
            <xm:f>Рабочий!$A$104:$A$107</xm:f>
          </x14:formula1>
          <xm:sqref>G249:K249 G251:K251 G253:K253 G256:K256 G259:K259</xm:sqref>
        </x14:dataValidation>
      </x14:dataValidations>
    </ext>
  </extLst>
</worksheet>
</file>

<file path=xl/worksheets/sheet11.xml><?xml version="1.0" encoding="utf-8"?>
<worksheet xmlns="http://schemas.openxmlformats.org/spreadsheetml/2006/main" xmlns:r="http://schemas.openxmlformats.org/officeDocument/2006/relationships">
  <dimension ref="A1:N107"/>
  <sheetViews>
    <sheetView topLeftCell="A73" workbookViewId="0">
      <selection activeCell="A97" sqref="A97"/>
    </sheetView>
  </sheetViews>
  <sheetFormatPr defaultRowHeight="12.75"/>
  <cols>
    <col min="1" max="1" width="46.28515625" customWidth="1"/>
    <col min="2" max="2" width="18.140625" style="147" customWidth="1"/>
    <col min="3" max="5" width="3.7109375" style="147" customWidth="1"/>
    <col min="6" max="9" width="3.7109375" customWidth="1"/>
  </cols>
  <sheetData>
    <row r="1" spans="1:14" ht="25.5">
      <c r="A1" s="146" t="s">
        <v>41</v>
      </c>
      <c r="B1" s="148">
        <v>0</v>
      </c>
      <c r="C1" s="148">
        <v>1</v>
      </c>
      <c r="D1" s="148" t="s">
        <v>36</v>
      </c>
      <c r="E1" s="148"/>
    </row>
    <row r="2" spans="1:14">
      <c r="B2" s="148"/>
      <c r="C2" s="148"/>
      <c r="D2" s="148"/>
      <c r="E2" s="148"/>
    </row>
    <row r="3" spans="1:14" ht="25.5">
      <c r="A3" s="146" t="s">
        <v>42</v>
      </c>
      <c r="B3" s="148">
        <v>0</v>
      </c>
      <c r="C3" s="148">
        <v>1</v>
      </c>
      <c r="D3" s="148">
        <v>2</v>
      </c>
      <c r="E3" s="148" t="s">
        <v>36</v>
      </c>
    </row>
    <row r="5" spans="1:14">
      <c r="A5" s="220" t="s">
        <v>121</v>
      </c>
    </row>
    <row r="6" spans="1:14">
      <c r="A6" t="s">
        <v>110</v>
      </c>
    </row>
    <row r="7" spans="1:14">
      <c r="A7" t="s">
        <v>111</v>
      </c>
    </row>
    <row r="8" spans="1:14">
      <c r="A8" t="s">
        <v>112</v>
      </c>
    </row>
    <row r="9" spans="1:14">
      <c r="A9" t="s">
        <v>113</v>
      </c>
    </row>
    <row r="10" spans="1:14">
      <c r="A10" t="s">
        <v>114</v>
      </c>
    </row>
    <row r="11" spans="1:14">
      <c r="I11" s="415"/>
      <c r="J11" s="415"/>
      <c r="K11" s="415"/>
      <c r="L11" s="415"/>
      <c r="M11" s="415"/>
      <c r="N11" s="415"/>
    </row>
    <row r="12" spans="1:14">
      <c r="A12" s="220" t="s">
        <v>145</v>
      </c>
      <c r="B12" s="238"/>
      <c r="C12" s="238"/>
      <c r="D12" s="238"/>
      <c r="E12" s="238"/>
      <c r="F12" s="239"/>
      <c r="G12" s="239"/>
      <c r="H12" s="239"/>
      <c r="I12" s="221"/>
      <c r="J12" s="221"/>
      <c r="K12" s="221"/>
      <c r="L12" s="221"/>
      <c r="M12" s="221"/>
      <c r="N12" s="221"/>
    </row>
    <row r="13" spans="1:14" ht="38.25">
      <c r="A13" s="146" t="s">
        <v>146</v>
      </c>
      <c r="B13" s="240"/>
      <c r="C13" s="238"/>
      <c r="D13" s="238"/>
      <c r="E13" s="238"/>
      <c r="F13" s="239"/>
      <c r="G13" s="239"/>
      <c r="H13" s="239"/>
      <c r="I13" s="221"/>
      <c r="J13" s="221"/>
      <c r="K13" s="221"/>
      <c r="L13" s="221"/>
      <c r="M13" s="221"/>
      <c r="N13" s="221"/>
    </row>
    <row r="14" spans="1:14">
      <c r="A14" s="146" t="s">
        <v>130</v>
      </c>
      <c r="B14" s="240"/>
      <c r="C14" s="238"/>
      <c r="D14" s="238"/>
      <c r="E14" s="238"/>
      <c r="F14" s="239"/>
      <c r="G14" s="239"/>
      <c r="H14" s="239"/>
      <c r="I14" s="221"/>
      <c r="J14" s="221"/>
      <c r="K14" s="221"/>
      <c r="L14" s="221"/>
      <c r="M14" s="221"/>
      <c r="N14" s="221"/>
    </row>
    <row r="15" spans="1:14">
      <c r="A15" t="s">
        <v>141</v>
      </c>
      <c r="B15" s="240"/>
      <c r="C15" s="238"/>
      <c r="D15" s="238"/>
      <c r="E15" s="238"/>
      <c r="F15" s="239"/>
      <c r="G15" s="239"/>
      <c r="H15" s="239"/>
      <c r="I15" s="221"/>
      <c r="J15" s="221"/>
      <c r="K15" s="221"/>
      <c r="L15" s="221"/>
      <c r="M15" s="221"/>
      <c r="N15" s="221"/>
    </row>
    <row r="16" spans="1:14">
      <c r="A16" t="s">
        <v>142</v>
      </c>
      <c r="B16" s="240"/>
      <c r="C16" s="238"/>
      <c r="D16" s="238"/>
      <c r="E16" s="238"/>
      <c r="F16" s="239"/>
      <c r="G16" s="239"/>
      <c r="H16" s="239"/>
      <c r="I16" s="221"/>
      <c r="J16" s="221"/>
      <c r="K16" s="221"/>
      <c r="L16" s="221"/>
      <c r="M16" s="221"/>
      <c r="N16" s="221"/>
    </row>
    <row r="17" spans="1:14">
      <c r="A17" t="s">
        <v>143</v>
      </c>
      <c r="B17" s="240"/>
      <c r="C17" s="238"/>
      <c r="D17" s="238"/>
      <c r="E17" s="238"/>
      <c r="F17" s="239"/>
      <c r="G17" s="239"/>
      <c r="H17" s="239"/>
      <c r="I17" s="221"/>
      <c r="J17" s="221"/>
      <c r="K17" s="221"/>
      <c r="L17" s="221"/>
      <c r="M17" s="221"/>
      <c r="N17" s="221"/>
    </row>
    <row r="18" spans="1:14">
      <c r="B18" s="240"/>
      <c r="C18" s="238"/>
      <c r="D18" s="238"/>
      <c r="E18" s="238"/>
      <c r="F18" s="239"/>
      <c r="G18" s="239"/>
      <c r="H18" s="239"/>
    </row>
    <row r="19" spans="1:14">
      <c r="A19" s="220" t="s">
        <v>191</v>
      </c>
      <c r="B19" s="240"/>
      <c r="C19" s="238"/>
      <c r="D19" s="238"/>
      <c r="E19" s="238"/>
      <c r="F19" s="239"/>
      <c r="G19" s="239"/>
      <c r="H19" s="239"/>
    </row>
    <row r="20" spans="1:14">
      <c r="A20" t="s">
        <v>220</v>
      </c>
      <c r="B20" s="240">
        <v>1</v>
      </c>
      <c r="C20" s="238">
        <v>2</v>
      </c>
      <c r="D20" s="238"/>
      <c r="E20" s="238"/>
      <c r="F20" s="239"/>
      <c r="G20" s="239"/>
      <c r="H20" s="239"/>
    </row>
    <row r="21" spans="1:14">
      <c r="A21" t="s">
        <v>221</v>
      </c>
      <c r="B21" s="240">
        <v>1</v>
      </c>
      <c r="C21" s="238">
        <v>2</v>
      </c>
      <c r="D21" s="238">
        <v>3</v>
      </c>
      <c r="E21" s="238">
        <v>4</v>
      </c>
      <c r="F21" s="239"/>
      <c r="G21" s="239"/>
      <c r="H21" s="239"/>
    </row>
    <row r="22" spans="1:14">
      <c r="A22" t="s">
        <v>222</v>
      </c>
      <c r="B22" s="240">
        <v>1</v>
      </c>
      <c r="C22" s="238">
        <v>2</v>
      </c>
      <c r="D22" s="238">
        <v>3</v>
      </c>
      <c r="E22" s="238">
        <v>4</v>
      </c>
      <c r="F22" s="238">
        <v>5</v>
      </c>
      <c r="G22" s="239"/>
      <c r="H22" s="239"/>
    </row>
    <row r="23" spans="1:14">
      <c r="B23" s="240"/>
      <c r="C23" s="238"/>
      <c r="D23" s="238"/>
      <c r="E23" s="238"/>
      <c r="F23" s="239"/>
      <c r="G23" s="239"/>
      <c r="H23" s="239"/>
    </row>
    <row r="24" spans="1:14">
      <c r="A24" s="220" t="s">
        <v>226</v>
      </c>
      <c r="B24" s="240"/>
      <c r="C24" s="238"/>
      <c r="D24" s="238"/>
      <c r="E24" s="238"/>
      <c r="F24" s="239"/>
      <c r="G24" s="239"/>
      <c r="H24" s="239"/>
    </row>
    <row r="25" spans="1:14">
      <c r="A25" s="263" t="s">
        <v>232</v>
      </c>
      <c r="B25" s="240">
        <v>1</v>
      </c>
      <c r="C25" s="238">
        <v>2</v>
      </c>
      <c r="D25" s="238"/>
      <c r="E25" s="238"/>
      <c r="F25" s="239"/>
      <c r="G25" s="239"/>
      <c r="H25" s="239"/>
    </row>
    <row r="26" spans="1:14">
      <c r="A26" s="263">
        <v>2</v>
      </c>
      <c r="B26" s="240">
        <v>1</v>
      </c>
      <c r="C26" s="238">
        <v>2</v>
      </c>
      <c r="D26" s="238">
        <v>3</v>
      </c>
      <c r="E26" s="238"/>
      <c r="F26" s="239"/>
      <c r="G26" s="239"/>
      <c r="H26" s="239"/>
    </row>
    <row r="27" spans="1:14">
      <c r="A27" s="263">
        <v>4</v>
      </c>
      <c r="B27" s="240">
        <v>1</v>
      </c>
      <c r="C27" s="238">
        <v>2</v>
      </c>
      <c r="D27" s="240">
        <v>3</v>
      </c>
      <c r="E27" s="238">
        <v>4</v>
      </c>
      <c r="F27" s="240">
        <v>5</v>
      </c>
      <c r="G27" s="238">
        <v>6</v>
      </c>
      <c r="H27" s="239"/>
    </row>
    <row r="28" spans="1:14">
      <c r="A28" s="263" t="s">
        <v>245</v>
      </c>
      <c r="B28" s="240">
        <v>1</v>
      </c>
      <c r="C28" s="238">
        <v>2</v>
      </c>
      <c r="D28" s="238">
        <v>3</v>
      </c>
      <c r="E28" s="238">
        <v>4</v>
      </c>
      <c r="F28" s="239"/>
      <c r="G28" s="239"/>
      <c r="H28" s="239"/>
    </row>
    <row r="29" spans="1:14">
      <c r="A29" s="263" t="s">
        <v>249</v>
      </c>
      <c r="B29" s="240">
        <v>1</v>
      </c>
      <c r="C29" s="238">
        <v>2</v>
      </c>
      <c r="D29" s="238">
        <v>3</v>
      </c>
      <c r="E29" s="238">
        <v>4</v>
      </c>
      <c r="F29" s="238">
        <v>5</v>
      </c>
      <c r="G29" s="239"/>
      <c r="H29" s="239"/>
    </row>
    <row r="30" spans="1:14">
      <c r="A30" s="263">
        <v>14</v>
      </c>
      <c r="B30" s="240">
        <v>1</v>
      </c>
      <c r="C30" s="238">
        <v>2</v>
      </c>
      <c r="D30" s="240">
        <v>3</v>
      </c>
      <c r="E30" s="238">
        <v>4</v>
      </c>
      <c r="F30" s="240">
        <v>5</v>
      </c>
      <c r="G30" s="238">
        <v>6</v>
      </c>
      <c r="H30" s="240">
        <v>7</v>
      </c>
      <c r="I30" s="238">
        <v>8</v>
      </c>
    </row>
    <row r="31" spans="1:14">
      <c r="B31" s="240"/>
      <c r="C31" s="238"/>
      <c r="D31" s="238"/>
      <c r="E31" s="238"/>
      <c r="F31" s="239"/>
      <c r="G31" s="239"/>
      <c r="H31" s="239"/>
    </row>
    <row r="32" spans="1:14">
      <c r="A32" s="220" t="s">
        <v>270</v>
      </c>
      <c r="B32" s="240"/>
      <c r="C32" s="238"/>
      <c r="D32" s="238"/>
      <c r="E32" s="238"/>
      <c r="F32" s="239"/>
      <c r="G32" s="239"/>
      <c r="H32" s="239"/>
    </row>
    <row r="33" spans="1:8">
      <c r="A33" s="220" t="s">
        <v>337</v>
      </c>
      <c r="B33" s="240"/>
      <c r="C33" s="238"/>
      <c r="D33" s="238"/>
      <c r="E33" s="238"/>
      <c r="F33" s="239"/>
      <c r="G33" s="239"/>
      <c r="H33" s="239"/>
    </row>
    <row r="34" spans="1:8">
      <c r="A34" s="263" t="s">
        <v>271</v>
      </c>
      <c r="B34" s="240"/>
      <c r="C34" s="238"/>
      <c r="D34" s="238"/>
      <c r="E34" s="238"/>
      <c r="F34" s="239"/>
      <c r="G34" s="239"/>
      <c r="H34" s="239"/>
    </row>
    <row r="35" spans="1:8">
      <c r="A35" s="263" t="s">
        <v>272</v>
      </c>
      <c r="B35" s="240"/>
      <c r="C35" s="238"/>
      <c r="D35" s="238"/>
      <c r="E35" s="238"/>
      <c r="F35" s="239"/>
      <c r="G35" s="239"/>
      <c r="H35" s="239"/>
    </row>
    <row r="36" spans="1:8">
      <c r="A36" s="263" t="s">
        <v>273</v>
      </c>
      <c r="B36" s="240"/>
      <c r="C36" s="238"/>
      <c r="D36" s="238"/>
      <c r="E36" s="238"/>
      <c r="F36" s="239"/>
      <c r="G36" s="239"/>
      <c r="H36" s="239"/>
    </row>
    <row r="37" spans="1:8">
      <c r="A37" s="220" t="s">
        <v>338</v>
      </c>
      <c r="B37" s="240"/>
      <c r="C37" s="238"/>
      <c r="D37" s="238"/>
      <c r="E37" s="238"/>
      <c r="F37" s="239"/>
      <c r="G37" s="239"/>
      <c r="H37" s="239"/>
    </row>
    <row r="38" spans="1:8">
      <c r="A38" s="263" t="s">
        <v>274</v>
      </c>
      <c r="B38" s="240"/>
      <c r="C38" s="238"/>
      <c r="D38" s="238"/>
      <c r="E38" s="238"/>
      <c r="F38" s="239"/>
      <c r="G38" s="239"/>
      <c r="H38" s="239"/>
    </row>
    <row r="39" spans="1:8">
      <c r="A39" s="263" t="s">
        <v>275</v>
      </c>
      <c r="B39" s="240"/>
      <c r="C39" s="238"/>
      <c r="D39" s="238"/>
      <c r="E39" s="238"/>
      <c r="F39" s="239"/>
      <c r="G39" s="239"/>
      <c r="H39" s="239"/>
    </row>
    <row r="40" spans="1:8">
      <c r="A40" s="263" t="s">
        <v>276</v>
      </c>
      <c r="B40" s="240"/>
      <c r="C40" s="238"/>
      <c r="D40" s="238"/>
      <c r="E40" s="238"/>
      <c r="F40" s="239"/>
      <c r="G40" s="239"/>
      <c r="H40" s="239"/>
    </row>
    <row r="41" spans="1:8">
      <c r="A41" s="263" t="s">
        <v>277</v>
      </c>
      <c r="B41" s="240"/>
      <c r="C41" s="238"/>
      <c r="D41" s="238"/>
      <c r="E41" s="238"/>
      <c r="F41" s="239"/>
      <c r="G41" s="239"/>
      <c r="H41" s="239"/>
    </row>
    <row r="42" spans="1:8">
      <c r="A42" s="266" t="s">
        <v>339</v>
      </c>
      <c r="B42" s="240"/>
      <c r="C42" s="238"/>
      <c r="D42" s="238"/>
      <c r="E42" s="238"/>
      <c r="F42" s="239"/>
      <c r="G42" s="239"/>
      <c r="H42" s="239"/>
    </row>
    <row r="43" spans="1:8">
      <c r="A43" t="s">
        <v>278</v>
      </c>
      <c r="B43" s="240"/>
      <c r="C43" s="238"/>
      <c r="D43" s="238"/>
      <c r="E43" s="238"/>
      <c r="F43" s="239"/>
      <c r="G43" s="239"/>
      <c r="H43" s="239"/>
    </row>
    <row r="44" spans="1:8">
      <c r="A44" s="263" t="s">
        <v>279</v>
      </c>
      <c r="B44" s="240"/>
      <c r="C44" s="238"/>
      <c r="D44" s="238"/>
      <c r="E44" s="238"/>
      <c r="F44" s="239"/>
      <c r="G44" s="239"/>
      <c r="H44" s="239"/>
    </row>
    <row r="45" spans="1:8">
      <c r="A45" s="263" t="s">
        <v>277</v>
      </c>
      <c r="B45" s="240"/>
      <c r="C45" s="238"/>
      <c r="D45" s="238"/>
      <c r="E45" s="238"/>
      <c r="F45" s="239"/>
      <c r="G45" s="239"/>
      <c r="H45" s="239"/>
    </row>
    <row r="46" spans="1:8">
      <c r="A46" s="266" t="s">
        <v>340</v>
      </c>
      <c r="B46" s="240"/>
      <c r="C46" s="238"/>
      <c r="D46" s="238"/>
      <c r="E46" s="238"/>
      <c r="F46" s="239"/>
      <c r="G46" s="239"/>
      <c r="H46" s="239"/>
    </row>
    <row r="47" spans="1:8">
      <c r="A47" s="263" t="s">
        <v>293</v>
      </c>
      <c r="B47" s="240"/>
      <c r="C47" s="238"/>
      <c r="D47" s="238"/>
      <c r="E47" s="238"/>
      <c r="F47" s="239"/>
      <c r="G47" s="239"/>
      <c r="H47" s="239"/>
    </row>
    <row r="48" spans="1:8">
      <c r="A48" s="263" t="s">
        <v>294</v>
      </c>
      <c r="B48" s="240"/>
      <c r="C48" s="238"/>
      <c r="D48" s="238"/>
      <c r="E48" s="238"/>
      <c r="F48" s="239"/>
      <c r="G48" s="239"/>
      <c r="H48" s="239"/>
    </row>
    <row r="49" spans="1:8">
      <c r="A49" s="266" t="s">
        <v>341</v>
      </c>
      <c r="B49" s="240"/>
      <c r="C49" s="238"/>
      <c r="D49" s="238"/>
      <c r="E49" s="238"/>
      <c r="F49" s="239"/>
      <c r="G49" s="239"/>
      <c r="H49" s="239"/>
    </row>
    <row r="50" spans="1:8">
      <c r="A50" s="263" t="s">
        <v>311</v>
      </c>
      <c r="B50" s="240"/>
      <c r="C50" s="238"/>
      <c r="D50" s="238"/>
      <c r="E50" s="238"/>
      <c r="F50" s="239"/>
      <c r="G50" s="239"/>
      <c r="H50" s="239"/>
    </row>
    <row r="51" spans="1:8">
      <c r="A51" s="263" t="s">
        <v>312</v>
      </c>
      <c r="B51" s="240"/>
      <c r="C51" s="238"/>
      <c r="D51" s="238"/>
      <c r="E51" s="238"/>
      <c r="F51" s="239"/>
      <c r="G51" s="239"/>
      <c r="H51" s="239"/>
    </row>
    <row r="52" spans="1:8">
      <c r="A52" s="263" t="s">
        <v>275</v>
      </c>
      <c r="B52" s="240"/>
      <c r="C52" s="238"/>
      <c r="D52" s="238"/>
      <c r="E52" s="238"/>
      <c r="F52" s="239"/>
      <c r="G52" s="239"/>
      <c r="H52" s="239"/>
    </row>
    <row r="53" spans="1:8">
      <c r="A53" s="263" t="s">
        <v>272</v>
      </c>
      <c r="B53" s="240"/>
      <c r="C53" s="238"/>
      <c r="D53" s="238"/>
      <c r="E53" s="238"/>
      <c r="F53" s="239"/>
      <c r="G53" s="239"/>
      <c r="H53" s="239"/>
    </row>
    <row r="54" spans="1:8">
      <c r="A54" s="263" t="s">
        <v>271</v>
      </c>
      <c r="B54" s="240"/>
      <c r="C54" s="238"/>
      <c r="D54" s="238"/>
      <c r="E54" s="238"/>
      <c r="F54" s="239"/>
      <c r="G54" s="239"/>
      <c r="H54" s="239"/>
    </row>
    <row r="55" spans="1:8">
      <c r="A55" s="266" t="s">
        <v>342</v>
      </c>
    </row>
    <row r="56" spans="1:8">
      <c r="A56" s="263" t="s">
        <v>317</v>
      </c>
    </row>
    <row r="57" spans="1:8">
      <c r="A57" s="263" t="s">
        <v>276</v>
      </c>
    </row>
    <row r="58" spans="1:8">
      <c r="A58" s="263" t="s">
        <v>318</v>
      </c>
    </row>
    <row r="59" spans="1:8">
      <c r="A59" s="263" t="s">
        <v>319</v>
      </c>
    </row>
    <row r="60" spans="1:8">
      <c r="A60" s="266" t="s">
        <v>280</v>
      </c>
    </row>
    <row r="61" spans="1:8">
      <c r="A61" s="263" t="s">
        <v>343</v>
      </c>
    </row>
    <row r="62" spans="1:8">
      <c r="A62" s="263" t="s">
        <v>344</v>
      </c>
    </row>
    <row r="63" spans="1:8">
      <c r="A63" s="263" t="s">
        <v>345</v>
      </c>
    </row>
    <row r="64" spans="1:8">
      <c r="A64" s="263" t="s">
        <v>346</v>
      </c>
    </row>
    <row r="65" spans="1:1">
      <c r="A65" s="266" t="s">
        <v>352</v>
      </c>
    </row>
    <row r="66" spans="1:1">
      <c r="A66" s="263" t="s">
        <v>319</v>
      </c>
    </row>
    <row r="67" spans="1:1">
      <c r="A67" s="263" t="s">
        <v>353</v>
      </c>
    </row>
    <row r="68" spans="1:1">
      <c r="A68" s="263" t="s">
        <v>354</v>
      </c>
    </row>
    <row r="69" spans="1:1">
      <c r="A69" s="263" t="s">
        <v>355</v>
      </c>
    </row>
    <row r="70" spans="1:1">
      <c r="A70" s="263" t="s">
        <v>356</v>
      </c>
    </row>
    <row r="71" spans="1:1">
      <c r="A71" s="266" t="s">
        <v>358</v>
      </c>
    </row>
    <row r="72" spans="1:1">
      <c r="A72" s="263" t="s">
        <v>359</v>
      </c>
    </row>
    <row r="73" spans="1:1">
      <c r="A73" s="263" t="s">
        <v>360</v>
      </c>
    </row>
    <row r="74" spans="1:1">
      <c r="A74" s="263" t="s">
        <v>361</v>
      </c>
    </row>
    <row r="75" spans="1:1">
      <c r="A75" s="263" t="s">
        <v>362</v>
      </c>
    </row>
    <row r="76" spans="1:1">
      <c r="A76" s="263" t="s">
        <v>363</v>
      </c>
    </row>
    <row r="77" spans="1:1">
      <c r="A77" s="263" t="s">
        <v>364</v>
      </c>
    </row>
    <row r="78" spans="1:1">
      <c r="A78" s="266" t="s">
        <v>367</v>
      </c>
    </row>
    <row r="79" spans="1:1">
      <c r="A79" s="263" t="s">
        <v>66</v>
      </c>
    </row>
    <row r="80" spans="1:1">
      <c r="A80" s="263" t="s">
        <v>368</v>
      </c>
    </row>
    <row r="81" spans="1:1">
      <c r="A81" s="263" t="s">
        <v>369</v>
      </c>
    </row>
    <row r="82" spans="1:1">
      <c r="A82" s="263" t="s">
        <v>370</v>
      </c>
    </row>
    <row r="83" spans="1:1">
      <c r="A83" s="263" t="s">
        <v>371</v>
      </c>
    </row>
    <row r="84" spans="1:1">
      <c r="A84" s="263" t="s">
        <v>372</v>
      </c>
    </row>
    <row r="85" spans="1:1">
      <c r="A85" s="266" t="s">
        <v>374</v>
      </c>
    </row>
    <row r="86" spans="1:1">
      <c r="A86" s="263" t="s">
        <v>375</v>
      </c>
    </row>
    <row r="87" spans="1:1">
      <c r="A87" s="263" t="s">
        <v>376</v>
      </c>
    </row>
    <row r="88" spans="1:1">
      <c r="A88" s="263" t="s">
        <v>377</v>
      </c>
    </row>
    <row r="89" spans="1:1">
      <c r="A89" s="263" t="s">
        <v>378</v>
      </c>
    </row>
    <row r="90" spans="1:1">
      <c r="A90" s="263" t="s">
        <v>379</v>
      </c>
    </row>
    <row r="91" spans="1:1">
      <c r="A91" s="263" t="s">
        <v>380</v>
      </c>
    </row>
    <row r="92" spans="1:1">
      <c r="A92" s="266" t="s">
        <v>382</v>
      </c>
    </row>
    <row r="93" spans="1:1">
      <c r="A93" s="263" t="s">
        <v>383</v>
      </c>
    </row>
    <row r="94" spans="1:1">
      <c r="A94" s="263" t="s">
        <v>384</v>
      </c>
    </row>
    <row r="95" spans="1:1">
      <c r="A95" s="263" t="s">
        <v>385</v>
      </c>
    </row>
    <row r="96" spans="1:1">
      <c r="A96" s="263" t="s">
        <v>445</v>
      </c>
    </row>
    <row r="97" spans="1:1">
      <c r="A97" s="263" t="s">
        <v>446</v>
      </c>
    </row>
    <row r="98" spans="1:1">
      <c r="A98" s="266" t="s">
        <v>390</v>
      </c>
    </row>
    <row r="99" spans="1:1">
      <c r="A99" s="263" t="s">
        <v>391</v>
      </c>
    </row>
    <row r="100" spans="1:1">
      <c r="A100" s="263" t="s">
        <v>276</v>
      </c>
    </row>
    <row r="101" spans="1:1">
      <c r="A101" s="263" t="s">
        <v>318</v>
      </c>
    </row>
    <row r="102" spans="1:1">
      <c r="A102" s="263" t="s">
        <v>277</v>
      </c>
    </row>
    <row r="103" spans="1:1">
      <c r="A103" s="266" t="s">
        <v>398</v>
      </c>
    </row>
    <row r="104" spans="1:1">
      <c r="A104" s="263" t="s">
        <v>399</v>
      </c>
    </row>
    <row r="105" spans="1:1">
      <c r="A105" s="263" t="s">
        <v>400</v>
      </c>
    </row>
    <row r="106" spans="1:1">
      <c r="A106" s="263" t="s">
        <v>401</v>
      </c>
    </row>
    <row r="107" spans="1:1">
      <c r="A107" s="263" t="s">
        <v>402</v>
      </c>
    </row>
  </sheetData>
  <mergeCells count="2">
    <mergeCell ref="I11:K11"/>
    <mergeCell ref="L11:N1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K43"/>
  <sheetViews>
    <sheetView topLeftCell="A3" workbookViewId="0">
      <selection activeCell="H37" sqref="H37"/>
    </sheetView>
  </sheetViews>
  <sheetFormatPr defaultRowHeight="12.75"/>
  <cols>
    <col min="1" max="1" width="46.85546875" customWidth="1"/>
    <col min="5" max="8" width="12" customWidth="1"/>
  </cols>
  <sheetData>
    <row r="1" spans="1:11">
      <c r="B1" s="416" t="s">
        <v>414</v>
      </c>
      <c r="C1" s="416"/>
      <c r="D1" s="416"/>
    </row>
    <row r="2" spans="1:11" ht="38.25">
      <c r="A2" s="220" t="s">
        <v>122</v>
      </c>
      <c r="B2" s="277" t="s">
        <v>125</v>
      </c>
      <c r="C2" s="278" t="s">
        <v>119</v>
      </c>
      <c r="D2" s="278" t="s">
        <v>120</v>
      </c>
      <c r="E2" s="146" t="s">
        <v>118</v>
      </c>
      <c r="F2" s="146" t="s">
        <v>119</v>
      </c>
      <c r="G2" s="146" t="s">
        <v>120</v>
      </c>
      <c r="H2" s="146" t="s">
        <v>415</v>
      </c>
      <c r="I2" s="146" t="s">
        <v>126</v>
      </c>
      <c r="J2" s="146" t="s">
        <v>127</v>
      </c>
      <c r="K2" s="146" t="s">
        <v>416</v>
      </c>
    </row>
    <row r="3" spans="1:11" ht="25.5">
      <c r="A3" s="146" t="s">
        <v>123</v>
      </c>
      <c r="B3" s="227">
        <v>0</v>
      </c>
      <c r="C3" s="227">
        <f>Ответы_учащихся!$AX$24</f>
        <v>0.74579831932773111</v>
      </c>
      <c r="D3" s="227">
        <f>Ответы_учащихся!$AZ$24</f>
        <v>0.73469387755102045</v>
      </c>
      <c r="E3" s="221">
        <f>(IF(Ответы_учащихся!C25="",NA(),Ответы_учащихся!$AV$24))</f>
        <v>0.74078341013824889</v>
      </c>
      <c r="F3" s="221">
        <f>(IF(Ответы_учащихся!C25="",NA(),Ответы_учащихся!$AX$24))</f>
        <v>0.74579831932773111</v>
      </c>
      <c r="G3" s="221">
        <f>(IF(Ответы_учащихся!C25="",NA(),Ответы_учащихся!$AZ$24))</f>
        <v>0.73469387755102045</v>
      </c>
      <c r="H3" s="221">
        <f>IF(Ответы_учащихся!AV25="",NA(),Ответы_учащихся!AV25)</f>
        <v>0.967741935483871</v>
      </c>
      <c r="I3" s="229">
        <f>IF(Ответы_учащихся!AX25="",NA(),Ответы_учащихся!AX25)</f>
        <v>0.94117647058823528</v>
      </c>
      <c r="J3" s="221">
        <f>IF(Ответы_учащихся!AZ25="",NA(),Ответы_учащихся!AZ25)</f>
        <v>1</v>
      </c>
      <c r="K3">
        <f>IF(Ответы_учащихся!D25="УЧЕНИК НЕ ВЫПОЛНЯЛ РАБОТУ",NA(),Ответы_учащихся!C25)</f>
        <v>1</v>
      </c>
    </row>
    <row r="4" spans="1:11" ht="25.5">
      <c r="A4" s="146" t="s">
        <v>124</v>
      </c>
      <c r="B4" s="228">
        <v>2.5000000000000001E-2</v>
      </c>
      <c r="C4" s="227">
        <f>Ответы_учащихся!$AX$24</f>
        <v>0.74579831932773111</v>
      </c>
      <c r="D4" s="227">
        <f>Ответы_учащихся!$AZ$24</f>
        <v>0.73469387755102045</v>
      </c>
      <c r="E4" s="221">
        <f>(IF(Ответы_учащихся!C26="",NA(),Ответы_учащихся!$AV$24))</f>
        <v>0.74078341013824889</v>
      </c>
      <c r="F4" s="221">
        <f>(IF(Ответы_учащихся!C26="",NA(),Ответы_учащихся!$AX$24))</f>
        <v>0.74579831932773111</v>
      </c>
      <c r="G4" s="221">
        <f>(IF(Ответы_учащихся!C26="",NA(),Ответы_учащихся!$AZ$24))</f>
        <v>0.73469387755102045</v>
      </c>
      <c r="H4" s="221">
        <f>IF(Ответы_учащихся!AV26="",NA(),Ответы_учащихся!AV26)</f>
        <v>0.61290322580645162</v>
      </c>
      <c r="I4" s="229">
        <f>IF(Ответы_учащихся!AX26="",NA(),Ответы_учащихся!AX26)</f>
        <v>0.58823529411764708</v>
      </c>
      <c r="J4" s="221">
        <f>IF(Ответы_учащихся!AZ26="",NA(),Ответы_учащихся!AZ26)</f>
        <v>0.6428571428571429</v>
      </c>
      <c r="K4">
        <f>IF(Ответы_учащихся!D26="УЧЕНИК НЕ ВЫПОЛНЯЛ РАБОТУ",NA(),Ответы_учащихся!C26)</f>
        <v>2</v>
      </c>
    </row>
    <row r="5" spans="1:11">
      <c r="A5" t="s">
        <v>117</v>
      </c>
      <c r="B5" s="227">
        <v>0.05</v>
      </c>
      <c r="C5" s="227">
        <f>Ответы_учащихся!$AX$24</f>
        <v>0.74579831932773111</v>
      </c>
      <c r="D5" s="227">
        <f>Ответы_учащихся!$AZ$24</f>
        <v>0.73469387755102045</v>
      </c>
      <c r="E5" s="221">
        <f>(IF(Ответы_учащихся!C27="",NA(),Ответы_учащихся!$AV$24))</f>
        <v>0.74078341013824889</v>
      </c>
      <c r="F5" s="221">
        <f>(IF(Ответы_учащихся!C27="",NA(),Ответы_учащихся!$AX$24))</f>
        <v>0.74579831932773111</v>
      </c>
      <c r="G5" s="221">
        <f>(IF(Ответы_учащихся!C27="",NA(),Ответы_учащихся!$AZ$24))</f>
        <v>0.73469387755102045</v>
      </c>
      <c r="H5" s="221">
        <f>IF(Ответы_учащихся!AV27="",NA(),Ответы_учащихся!AV27)</f>
        <v>0.58064516129032262</v>
      </c>
      <c r="I5" s="229">
        <f>IF(Ответы_учащихся!AX27="",NA(),Ответы_учащихся!AX27)</f>
        <v>0.6470588235294118</v>
      </c>
      <c r="J5" s="221">
        <f>IF(Ответы_учащихся!AZ27="",NA(),Ответы_учащихся!AZ27)</f>
        <v>0.5</v>
      </c>
      <c r="K5">
        <f>IF(Ответы_учащихся!D27="УЧЕНИК НЕ ВЫПОЛНЯЛ РАБОТУ",NA(),Ответы_учащихся!C27)</f>
        <v>3</v>
      </c>
    </row>
    <row r="6" spans="1:11">
      <c r="B6" s="228">
        <v>7.4999999999999997E-2</v>
      </c>
      <c r="C6" s="227">
        <f>Ответы_учащихся!$AX$24</f>
        <v>0.74579831932773111</v>
      </c>
      <c r="D6" s="227">
        <f>Ответы_учащихся!$AZ$24</f>
        <v>0.73469387755102045</v>
      </c>
      <c r="E6" s="221">
        <f>(IF(Ответы_учащихся!C28="",NA(),Ответы_учащихся!$AV$24))</f>
        <v>0.74078341013824889</v>
      </c>
      <c r="F6" s="221">
        <f>(IF(Ответы_учащихся!C28="",NA(),Ответы_учащихся!$AX$24))</f>
        <v>0.74579831932773111</v>
      </c>
      <c r="G6" s="221">
        <f>(IF(Ответы_учащихся!C28="",NA(),Ответы_учащихся!$AZ$24))</f>
        <v>0.73469387755102045</v>
      </c>
      <c r="H6" s="221">
        <f>IF(Ответы_учащихся!AV28="",NA(),Ответы_учащихся!AV28)</f>
        <v>0.74193548387096775</v>
      </c>
      <c r="I6" s="229">
        <f>IF(Ответы_учащихся!AX28="",NA(),Ответы_учащихся!AX28)</f>
        <v>0.6470588235294118</v>
      </c>
      <c r="J6" s="221">
        <f>IF(Ответы_учащихся!AZ28="",NA(),Ответы_учащихся!AZ28)</f>
        <v>0.8571428571428571</v>
      </c>
      <c r="K6">
        <f>IF(Ответы_учащихся!D28="УЧЕНИК НЕ ВЫПОЛНЯЛ РАБОТУ",NA(),Ответы_учащихся!C28)</f>
        <v>4</v>
      </c>
    </row>
    <row r="7" spans="1:11">
      <c r="B7" s="227">
        <v>0.1</v>
      </c>
      <c r="C7" s="227">
        <f>Ответы_учащихся!$AX$24</f>
        <v>0.74579831932773111</v>
      </c>
      <c r="D7" s="227">
        <f>Ответы_учащихся!$AZ$24</f>
        <v>0.73469387755102045</v>
      </c>
      <c r="E7" s="221">
        <f>(IF(Ответы_учащихся!C29="",NA(),Ответы_учащихся!$AV$24))</f>
        <v>0.74078341013824889</v>
      </c>
      <c r="F7" s="221">
        <f>(IF(Ответы_учащихся!C29="",NA(),Ответы_учащихся!$AX$24))</f>
        <v>0.74579831932773111</v>
      </c>
      <c r="G7" s="221">
        <f>(IF(Ответы_учащихся!C29="",NA(),Ответы_учащихся!$AZ$24))</f>
        <v>0.73469387755102045</v>
      </c>
      <c r="H7" s="221">
        <f>IF(Ответы_учащихся!AV29="",NA(),Ответы_учащихся!AV29)</f>
        <v>0.967741935483871</v>
      </c>
      <c r="I7" s="229">
        <f>IF(Ответы_учащихся!AX29="",NA(),Ответы_учащихся!AX29)</f>
        <v>1</v>
      </c>
      <c r="J7" s="221">
        <f>IF(Ответы_учащихся!AZ29="",NA(),Ответы_учащихся!AZ29)</f>
        <v>0.9285714285714286</v>
      </c>
      <c r="K7">
        <f>IF(Ответы_учащихся!D29="УЧЕНИК НЕ ВЫПОЛНЯЛ РАБОТУ",NA(),Ответы_учащихся!C29)</f>
        <v>5</v>
      </c>
    </row>
    <row r="8" spans="1:11">
      <c r="B8" s="228">
        <v>0.125</v>
      </c>
      <c r="C8" s="227">
        <f>Ответы_учащихся!$AX$24</f>
        <v>0.74579831932773111</v>
      </c>
      <c r="D8" s="227">
        <f>Ответы_учащихся!$AZ$24</f>
        <v>0.73469387755102045</v>
      </c>
      <c r="E8" s="221">
        <f>(IF(Ответы_учащихся!C30="",NA(),Ответы_учащихся!$AV$24))</f>
        <v>0.74078341013824889</v>
      </c>
      <c r="F8" s="221">
        <f>(IF(Ответы_учащихся!C30="",NA(),Ответы_учащихся!$AX$24))</f>
        <v>0.74579831932773111</v>
      </c>
      <c r="G8" s="221">
        <f>(IF(Ответы_учащихся!C30="",NA(),Ответы_учащихся!$AZ$24))</f>
        <v>0.73469387755102045</v>
      </c>
      <c r="H8" s="221">
        <f>IF(Ответы_учащихся!AV30="",NA(),Ответы_учащихся!AV30)</f>
        <v>0.93548387096774188</v>
      </c>
      <c r="I8" s="229">
        <f>IF(Ответы_учащихся!AX30="",NA(),Ответы_учащихся!AX30)</f>
        <v>0.94117647058823528</v>
      </c>
      <c r="J8" s="221">
        <f>IF(Ответы_учащихся!AZ30="",NA(),Ответы_учащихся!AZ30)</f>
        <v>0.9285714285714286</v>
      </c>
      <c r="K8">
        <f>IF(Ответы_учащихся!D30="УЧЕНИК НЕ ВЫПОЛНЯЛ РАБОТУ",NA(),Ответы_учащихся!C30)</f>
        <v>6</v>
      </c>
    </row>
    <row r="9" spans="1:11">
      <c r="B9" s="227">
        <v>0.15</v>
      </c>
      <c r="C9" s="227">
        <f>Ответы_учащихся!$AX$24</f>
        <v>0.74579831932773111</v>
      </c>
      <c r="D9" s="227">
        <f>Ответы_учащихся!$AZ$24</f>
        <v>0.73469387755102045</v>
      </c>
      <c r="E9" s="221">
        <f>(IF(Ответы_учащихся!C31="",NA(),Ответы_учащихся!$AV$24))</f>
        <v>0.74078341013824889</v>
      </c>
      <c r="F9" s="221">
        <f>(IF(Ответы_учащихся!C31="",NA(),Ответы_учащихся!$AX$24))</f>
        <v>0.74579831932773111</v>
      </c>
      <c r="G9" s="221">
        <f>(IF(Ответы_учащихся!C31="",NA(),Ответы_учащихся!$AZ$24))</f>
        <v>0.73469387755102045</v>
      </c>
      <c r="H9" s="221">
        <f>IF(Ответы_учащихся!AV31="",NA(),Ответы_учащихся!AV31)</f>
        <v>0.87096774193548387</v>
      </c>
      <c r="I9" s="229">
        <f>IF(Ответы_учащихся!AX31="",NA(),Ответы_учащихся!AX31)</f>
        <v>0.94117647058823528</v>
      </c>
      <c r="J9" s="221">
        <f>IF(Ответы_учащихся!AZ31="",NA(),Ответы_учащихся!AZ31)</f>
        <v>0.7857142857142857</v>
      </c>
      <c r="K9">
        <f>IF(Ответы_учащихся!D31="УЧЕНИК НЕ ВЫПОЛНЯЛ РАБОТУ",NA(),Ответы_учащихся!C31)</f>
        <v>7</v>
      </c>
    </row>
    <row r="10" spans="1:11">
      <c r="B10" s="228">
        <v>0.17499999999999999</v>
      </c>
      <c r="C10" s="227">
        <f>Ответы_учащихся!$AX$24</f>
        <v>0.74579831932773111</v>
      </c>
      <c r="D10" s="227">
        <f>Ответы_учащихся!$AZ$24</f>
        <v>0.73469387755102045</v>
      </c>
      <c r="E10" s="221">
        <f>(IF(Ответы_учащихся!C32="",NA(),Ответы_учащихся!$AV$24))</f>
        <v>0.74078341013824889</v>
      </c>
      <c r="F10" s="221">
        <f>(IF(Ответы_учащихся!C32="",NA(),Ответы_учащихся!$AX$24))</f>
        <v>0.74579831932773111</v>
      </c>
      <c r="G10" s="221">
        <f>(IF(Ответы_учащихся!C32="",NA(),Ответы_учащихся!$AZ$24))</f>
        <v>0.73469387755102045</v>
      </c>
      <c r="H10" s="221">
        <f>IF(Ответы_учащихся!AV32="",NA(),Ответы_учащихся!AV32)</f>
        <v>0.83870967741935487</v>
      </c>
      <c r="I10" s="229">
        <f>IF(Ответы_учащихся!AX32="",NA(),Ответы_учащихся!AX32)</f>
        <v>0.82352941176470584</v>
      </c>
      <c r="J10" s="221">
        <f>IF(Ответы_учащихся!AZ32="",NA(),Ответы_учащихся!AZ32)</f>
        <v>0.8571428571428571</v>
      </c>
      <c r="K10">
        <f>IF(Ответы_учащихся!D32="УЧЕНИК НЕ ВЫПОЛНЯЛ РАБОТУ",NA(),Ответы_учащихся!C32)</f>
        <v>8</v>
      </c>
    </row>
    <row r="11" spans="1:11">
      <c r="B11" s="227">
        <v>0.2</v>
      </c>
      <c r="C11" s="227">
        <f>Ответы_учащихся!$AX$24</f>
        <v>0.74579831932773111</v>
      </c>
      <c r="D11" s="227">
        <f>Ответы_учащихся!$AZ$24</f>
        <v>0.73469387755102045</v>
      </c>
      <c r="E11" s="221">
        <f>(IF(Ответы_учащихся!C33="",NA(),Ответы_учащихся!$AV$24))</f>
        <v>0.74078341013824889</v>
      </c>
      <c r="F11" s="221">
        <f>(IF(Ответы_учащихся!C33="",NA(),Ответы_учащихся!$AX$24))</f>
        <v>0.74579831932773111</v>
      </c>
      <c r="G11" s="221">
        <f>(IF(Ответы_учащихся!C33="",NA(),Ответы_учащихся!$AZ$24))</f>
        <v>0.73469387755102045</v>
      </c>
      <c r="H11" s="221">
        <f>IF(Ответы_учащихся!AV33="",NA(),Ответы_учащихся!AV33)</f>
        <v>0.90322580645161288</v>
      </c>
      <c r="I11" s="229">
        <f>IF(Ответы_учащихся!AX33="",NA(),Ответы_учащихся!AX33)</f>
        <v>0.88235294117647056</v>
      </c>
      <c r="J11" s="221">
        <f>IF(Ответы_учащихся!AZ33="",NA(),Ответы_учащихся!AZ33)</f>
        <v>0.9285714285714286</v>
      </c>
      <c r="K11">
        <f>IF(Ответы_учащихся!D33="УЧЕНИК НЕ ВЫПОЛНЯЛ РАБОТУ",NA(),Ответы_учащихся!C33)</f>
        <v>9</v>
      </c>
    </row>
    <row r="12" spans="1:11">
      <c r="B12" s="228">
        <v>0.22500000000000001</v>
      </c>
      <c r="C12" s="227">
        <f>Ответы_учащихся!$AX$24</f>
        <v>0.74579831932773111</v>
      </c>
      <c r="D12" s="227">
        <f>Ответы_учащихся!$AZ$24</f>
        <v>0.73469387755102045</v>
      </c>
      <c r="E12" s="221">
        <f>(IF(Ответы_учащихся!C34="",NA(),Ответы_учащихся!$AV$24))</f>
        <v>0.74078341013824889</v>
      </c>
      <c r="F12" s="221">
        <f>(IF(Ответы_учащихся!C34="",NA(),Ответы_учащихся!$AX$24))</f>
        <v>0.74579831932773111</v>
      </c>
      <c r="G12" s="221">
        <f>(IF(Ответы_учащихся!C34="",NA(),Ответы_учащихся!$AZ$24))</f>
        <v>0.73469387755102045</v>
      </c>
      <c r="H12" s="221">
        <f>IF(Ответы_учащихся!AV34="",NA(),Ответы_учащихся!AV34)</f>
        <v>0.64516129032258063</v>
      </c>
      <c r="I12" s="229">
        <f>IF(Ответы_учащихся!AX34="",NA(),Ответы_учащихся!AX34)</f>
        <v>0.6470588235294118</v>
      </c>
      <c r="J12" s="221">
        <f>IF(Ответы_учащихся!AZ34="",NA(),Ответы_учащихся!AZ34)</f>
        <v>0.6428571428571429</v>
      </c>
      <c r="K12">
        <f>IF(Ответы_учащихся!D34="УЧЕНИК НЕ ВЫПОЛНЯЛ РАБОТУ",NA(),Ответы_учащихся!C34)</f>
        <v>10</v>
      </c>
    </row>
    <row r="13" spans="1:11">
      <c r="B13" s="227">
        <v>0.25</v>
      </c>
      <c r="C13" s="227">
        <f>Ответы_учащихся!$AX$24</f>
        <v>0.74579831932773111</v>
      </c>
      <c r="D13" s="227">
        <f>Ответы_учащихся!$AZ$24</f>
        <v>0.73469387755102045</v>
      </c>
      <c r="E13" s="221">
        <f>(IF(Ответы_учащихся!C35="",NA(),Ответы_учащихся!$AV$24))</f>
        <v>0.74078341013824889</v>
      </c>
      <c r="F13" s="221">
        <f>(IF(Ответы_учащихся!C35="",NA(),Ответы_учащихся!$AX$24))</f>
        <v>0.74579831932773111</v>
      </c>
      <c r="G13" s="221">
        <f>(IF(Ответы_учащихся!C35="",NA(),Ответы_учащихся!$AZ$24))</f>
        <v>0.73469387755102045</v>
      </c>
      <c r="H13" s="221">
        <f>IF(Ответы_учащихся!AV35="",NA(),Ответы_учащихся!AV35)</f>
        <v>1</v>
      </c>
      <c r="I13" s="229">
        <f>IF(Ответы_учащихся!AX35="",NA(),Ответы_учащихся!AX35)</f>
        <v>1</v>
      </c>
      <c r="J13" s="221">
        <f>IF(Ответы_учащихся!AZ35="",NA(),Ответы_учащихся!AZ35)</f>
        <v>1</v>
      </c>
      <c r="K13">
        <f>IF(Ответы_учащихся!D35="УЧЕНИК НЕ ВЫПОЛНЯЛ РАБОТУ",NA(),Ответы_учащихся!C35)</f>
        <v>11</v>
      </c>
    </row>
    <row r="14" spans="1:11">
      <c r="B14" s="228">
        <v>0.27500000000000002</v>
      </c>
      <c r="C14" s="227">
        <f>Ответы_учащихся!$AX$24</f>
        <v>0.74579831932773111</v>
      </c>
      <c r="D14" s="227">
        <f>Ответы_учащихся!$AZ$24</f>
        <v>0.73469387755102045</v>
      </c>
      <c r="E14" s="221">
        <f>(IF(Ответы_учащихся!C36="",NA(),Ответы_учащихся!$AV$24))</f>
        <v>0.74078341013824889</v>
      </c>
      <c r="F14" s="221">
        <f>(IF(Ответы_учащихся!C36="",NA(),Ответы_учащихся!$AX$24))</f>
        <v>0.74579831932773111</v>
      </c>
      <c r="G14" s="221">
        <f>(IF(Ответы_учащихся!C36="",NA(),Ответы_учащихся!$AZ$24))</f>
        <v>0.73469387755102045</v>
      </c>
      <c r="H14" s="221">
        <f>IF(Ответы_учащихся!AV36="",NA(),Ответы_учащихся!AV36)</f>
        <v>0.77419354838709675</v>
      </c>
      <c r="I14" s="229">
        <f>IF(Ответы_учащихся!AX36="",NA(),Ответы_учащихся!AX36)</f>
        <v>0.76470588235294112</v>
      </c>
      <c r="J14" s="221">
        <f>IF(Ответы_учащихся!AZ36="",NA(),Ответы_учащихся!AZ36)</f>
        <v>0.7857142857142857</v>
      </c>
      <c r="K14">
        <f>IF(Ответы_учащихся!D36="УЧЕНИК НЕ ВЫПОЛНЯЛ РАБОТУ",NA(),Ответы_учащихся!C36)</f>
        <v>12</v>
      </c>
    </row>
    <row r="15" spans="1:11">
      <c r="B15" s="227">
        <v>0.3</v>
      </c>
      <c r="C15" s="227">
        <f>Ответы_учащихся!$AX$24</f>
        <v>0.74579831932773111</v>
      </c>
      <c r="D15" s="227">
        <f>Ответы_учащихся!$AZ$24</f>
        <v>0.73469387755102045</v>
      </c>
      <c r="E15" s="221">
        <f>(IF(Ответы_учащихся!C37="",NA(),Ответы_учащихся!$AV$24))</f>
        <v>0.74078341013824889</v>
      </c>
      <c r="F15" s="221">
        <f>(IF(Ответы_учащихся!C37="",NA(),Ответы_учащихся!$AX$24))</f>
        <v>0.74579831932773111</v>
      </c>
      <c r="G15" s="221">
        <f>(IF(Ответы_учащихся!C37="",NA(),Ответы_учащихся!$AZ$24))</f>
        <v>0.73469387755102045</v>
      </c>
      <c r="H15" s="221">
        <f>IF(Ответы_учащихся!AV37="",NA(),Ответы_учащихся!AV37)</f>
        <v>0.67741935483870963</v>
      </c>
      <c r="I15" s="229">
        <f>IF(Ответы_учащихся!AX37="",NA(),Ответы_учащихся!AX37)</f>
        <v>0.6470588235294118</v>
      </c>
      <c r="J15" s="221">
        <f>IF(Ответы_учащихся!AZ37="",NA(),Ответы_учащихся!AZ37)</f>
        <v>0.7142857142857143</v>
      </c>
      <c r="K15">
        <f>IF(Ответы_учащихся!D37="УЧЕНИК НЕ ВЫПОЛНЯЛ РАБОТУ",NA(),Ответы_учащихся!C37)</f>
        <v>13</v>
      </c>
    </row>
    <row r="16" spans="1:11">
      <c r="B16" s="228">
        <v>0.32500000000000001</v>
      </c>
      <c r="C16" s="227">
        <f>Ответы_учащихся!$AX$24</f>
        <v>0.74579831932773111</v>
      </c>
      <c r="D16" s="227">
        <f>Ответы_учащихся!$AZ$24</f>
        <v>0.73469387755102045</v>
      </c>
      <c r="E16" s="221">
        <f>(IF(Ответы_учащихся!C38="",NA(),Ответы_учащихся!$AV$24))</f>
        <v>0.74078341013824889</v>
      </c>
      <c r="F16" s="221">
        <f>(IF(Ответы_учащихся!C38="",NA(),Ответы_учащихся!$AX$24))</f>
        <v>0.74579831932773111</v>
      </c>
      <c r="G16" s="221">
        <f>(IF(Ответы_учащихся!C38="",NA(),Ответы_учащихся!$AZ$24))</f>
        <v>0.73469387755102045</v>
      </c>
      <c r="H16" s="221">
        <f>IF(Ответы_учащихся!AV38="",NA(),Ответы_учащихся!AV38)</f>
        <v>0.70967741935483875</v>
      </c>
      <c r="I16" s="229">
        <f>IF(Ответы_учащихся!AX38="",NA(),Ответы_учащихся!AX38)</f>
        <v>0.58823529411764708</v>
      </c>
      <c r="J16" s="221">
        <f>IF(Ответы_учащихся!AZ38="",NA(),Ответы_учащихся!AZ38)</f>
        <v>0.8571428571428571</v>
      </c>
      <c r="K16">
        <f>IF(Ответы_учащихся!D38="УЧЕНИК НЕ ВЫПОЛНЯЛ РАБОТУ",NA(),Ответы_учащихся!C38)</f>
        <v>14</v>
      </c>
    </row>
    <row r="17" spans="2:11">
      <c r="B17" s="227">
        <v>0.35</v>
      </c>
      <c r="C17" s="227">
        <f>Ответы_учащихся!$AX$24</f>
        <v>0.74579831932773111</v>
      </c>
      <c r="D17" s="227">
        <f>Ответы_учащихся!$AZ$24</f>
        <v>0.73469387755102045</v>
      </c>
      <c r="E17" s="221">
        <f>(IF(Ответы_учащихся!C39="",NA(),Ответы_учащихся!$AV$24))</f>
        <v>0.74078341013824889</v>
      </c>
      <c r="F17" s="221">
        <f>(IF(Ответы_учащихся!C39="",NA(),Ответы_учащихся!$AX$24))</f>
        <v>0.74579831932773111</v>
      </c>
      <c r="G17" s="221">
        <f>(IF(Ответы_учащихся!C39="",NA(),Ответы_учащихся!$AZ$24))</f>
        <v>0.73469387755102045</v>
      </c>
      <c r="H17" s="221">
        <f>IF(Ответы_учащихся!AV39="",NA(),Ответы_учащихся!AV39)</f>
        <v>0.67741935483870963</v>
      </c>
      <c r="I17" s="229">
        <f>IF(Ответы_учащихся!AX39="",NA(),Ответы_учащихся!AX39)</f>
        <v>0.58823529411764708</v>
      </c>
      <c r="J17" s="221">
        <f>IF(Ответы_учащихся!AZ39="",NA(),Ответы_учащихся!AZ39)</f>
        <v>0.7857142857142857</v>
      </c>
      <c r="K17">
        <f>IF(Ответы_учащихся!D39="УЧЕНИК НЕ ВЫПОЛНЯЛ РАБОТУ",NA(),Ответы_учащихся!C39)</f>
        <v>15</v>
      </c>
    </row>
    <row r="18" spans="2:11">
      <c r="B18" s="228">
        <v>0.375</v>
      </c>
      <c r="C18" s="227">
        <f>Ответы_учащихся!$AX$24</f>
        <v>0.74579831932773111</v>
      </c>
      <c r="D18" s="227">
        <f>Ответы_учащихся!$AZ$24</f>
        <v>0.73469387755102045</v>
      </c>
      <c r="E18" s="221">
        <f>(IF(Ответы_учащихся!C40="",NA(),Ответы_учащихся!$AV$24))</f>
        <v>0.74078341013824889</v>
      </c>
      <c r="F18" s="221">
        <f>(IF(Ответы_учащихся!C40="",NA(),Ответы_учащихся!$AX$24))</f>
        <v>0.74579831932773111</v>
      </c>
      <c r="G18" s="221">
        <f>(IF(Ответы_учащихся!C40="",NA(),Ответы_учащихся!$AZ$24))</f>
        <v>0.73469387755102045</v>
      </c>
      <c r="H18" s="221">
        <f>IF(Ответы_учащихся!AV40="",NA(),Ответы_учащихся!AV40)</f>
        <v>0.74193548387096775</v>
      </c>
      <c r="I18" s="229">
        <f>IF(Ответы_учащихся!AX40="",NA(),Ответы_учащихся!AX40)</f>
        <v>0.70588235294117652</v>
      </c>
      <c r="J18" s="221">
        <f>IF(Ответы_учащихся!AZ40="",NA(),Ответы_учащихся!AZ40)</f>
        <v>0.7857142857142857</v>
      </c>
      <c r="K18">
        <f>IF(Ответы_учащихся!D40="УЧЕНИК НЕ ВЫПОЛНЯЛ РАБОТУ",NA(),Ответы_учащихся!C40)</f>
        <v>16</v>
      </c>
    </row>
    <row r="19" spans="2:11">
      <c r="B19" s="227">
        <v>0.4</v>
      </c>
      <c r="C19" s="227">
        <f>Ответы_учащихся!$AX$24</f>
        <v>0.74579831932773111</v>
      </c>
      <c r="D19" s="227">
        <f>Ответы_учащихся!$AZ$24</f>
        <v>0.73469387755102045</v>
      </c>
      <c r="E19" s="221">
        <f>(IF(Ответы_учащихся!C41="",NA(),Ответы_учащихся!$AV$24))</f>
        <v>0.74078341013824889</v>
      </c>
      <c r="F19" s="221">
        <f>(IF(Ответы_учащихся!C41="",NA(),Ответы_учащихся!$AX$24))</f>
        <v>0.74579831932773111</v>
      </c>
      <c r="G19" s="221">
        <f>(IF(Ответы_учащихся!C41="",NA(),Ответы_учащихся!$AZ$24))</f>
        <v>0.73469387755102045</v>
      </c>
      <c r="H19" s="221">
        <f>IF(Ответы_учащихся!AV41="",NA(),Ответы_учащихся!AV41)</f>
        <v>0.5161290322580645</v>
      </c>
      <c r="I19" s="229">
        <f>IF(Ответы_учащихся!AX41="",NA(),Ответы_учащихся!AX41)</f>
        <v>0.47058823529411764</v>
      </c>
      <c r="J19" s="221">
        <f>IF(Ответы_учащихся!AZ41="",NA(),Ответы_учащихся!AZ41)</f>
        <v>0.5714285714285714</v>
      </c>
      <c r="K19">
        <f>IF(Ответы_учащихся!D41="УЧЕНИК НЕ ВЫПОЛНЯЛ РАБОТУ",NA(),Ответы_учащихся!C41)</f>
        <v>17</v>
      </c>
    </row>
    <row r="20" spans="2:11">
      <c r="B20" s="228">
        <v>0.42499999999999999</v>
      </c>
      <c r="C20" s="227">
        <f>Ответы_учащихся!$AX$24</f>
        <v>0.74579831932773111</v>
      </c>
      <c r="D20" s="227">
        <f>Ответы_учащихся!$AZ$24</f>
        <v>0.73469387755102045</v>
      </c>
      <c r="E20" s="221">
        <f>(IF(Ответы_учащихся!C42="",NA(),Ответы_учащихся!$AV$24))</f>
        <v>0.74078341013824889</v>
      </c>
      <c r="F20" s="221">
        <f>(IF(Ответы_учащихся!C42="",NA(),Ответы_учащихся!$AX$24))</f>
        <v>0.74579831932773111</v>
      </c>
      <c r="G20" s="221">
        <f>(IF(Ответы_учащихся!C42="",NA(),Ответы_учащихся!$AZ$24))</f>
        <v>0.73469387755102045</v>
      </c>
      <c r="H20" s="221">
        <f>IF(Ответы_учащихся!AV42="",NA(),Ответы_учащихся!AV42)</f>
        <v>0.87096774193548387</v>
      </c>
      <c r="I20" s="229">
        <f>IF(Ответы_учащихся!AX42="",NA(),Ответы_учащихся!AX42)</f>
        <v>0.82352941176470584</v>
      </c>
      <c r="J20" s="221">
        <f>IF(Ответы_учащихся!AZ42="",NA(),Ответы_учащихся!AZ42)</f>
        <v>0.9285714285714286</v>
      </c>
      <c r="K20">
        <f>IF(Ответы_учащихся!D42="УЧЕНИК НЕ ВЫПОЛНЯЛ РАБОТУ",NA(),Ответы_учащихся!C42)</f>
        <v>18</v>
      </c>
    </row>
    <row r="21" spans="2:11">
      <c r="B21" s="227">
        <v>0.45</v>
      </c>
      <c r="C21" s="227">
        <f>Ответы_учащихся!$AX$24</f>
        <v>0.74579831932773111</v>
      </c>
      <c r="D21" s="227">
        <f>Ответы_учащихся!$AZ$24</f>
        <v>0.73469387755102045</v>
      </c>
      <c r="E21" s="221">
        <f>(IF(Ответы_учащихся!C43="",NA(),Ответы_учащихся!$AV$24))</f>
        <v>0.74078341013824889</v>
      </c>
      <c r="F21" s="221">
        <f>(IF(Ответы_учащихся!C43="",NA(),Ответы_учащихся!$AX$24))</f>
        <v>0.74579831932773111</v>
      </c>
      <c r="G21" s="221">
        <f>(IF(Ответы_учащихся!C43="",NA(),Ответы_учащихся!$AZ$24))</f>
        <v>0.73469387755102045</v>
      </c>
      <c r="H21" s="221">
        <f>IF(Ответы_учащихся!AV43="",NA(),Ответы_учащихся!AV43)</f>
        <v>0.58064516129032262</v>
      </c>
      <c r="I21" s="229">
        <f>IF(Ответы_учащихся!AX43="",NA(),Ответы_учащихся!AX43)</f>
        <v>0.6470588235294118</v>
      </c>
      <c r="J21" s="221">
        <f>IF(Ответы_учащихся!AZ43="",NA(),Ответы_учащихся!AZ43)</f>
        <v>0.5</v>
      </c>
      <c r="K21">
        <f>IF(Ответы_учащихся!D43="УЧЕНИК НЕ ВЫПОЛНЯЛ РАБОТУ",NA(),Ответы_учащихся!C43)</f>
        <v>19</v>
      </c>
    </row>
    <row r="22" spans="2:11">
      <c r="B22" s="228">
        <v>0.47499999999999998</v>
      </c>
      <c r="C22" s="227">
        <f>Ответы_учащихся!$AX$24</f>
        <v>0.74579831932773111</v>
      </c>
      <c r="D22" s="227">
        <f>Ответы_учащихся!$AZ$24</f>
        <v>0.73469387755102045</v>
      </c>
      <c r="E22" s="221">
        <f>(IF(Ответы_учащихся!C44="",NA(),Ответы_учащихся!$AV$24))</f>
        <v>0.74078341013824889</v>
      </c>
      <c r="F22" s="221">
        <f>(IF(Ответы_учащихся!C44="",NA(),Ответы_учащихся!$AX$24))</f>
        <v>0.74579831932773111</v>
      </c>
      <c r="G22" s="221">
        <f>(IF(Ответы_учащихся!C44="",NA(),Ответы_учащихся!$AZ$24))</f>
        <v>0.73469387755102045</v>
      </c>
      <c r="H22" s="221">
        <f>IF(Ответы_учащихся!AV44="",NA(),Ответы_учащихся!AV44)</f>
        <v>0.83870967741935487</v>
      </c>
      <c r="I22" s="229">
        <f>IF(Ответы_учащихся!AX44="",NA(),Ответы_учащихся!AX44)</f>
        <v>0.82352941176470584</v>
      </c>
      <c r="J22" s="221">
        <f>IF(Ответы_учащихся!AZ44="",NA(),Ответы_учащихся!AZ44)</f>
        <v>0.8571428571428571</v>
      </c>
      <c r="K22">
        <f>IF(Ответы_учащихся!D44="УЧЕНИК НЕ ВЫПОЛНЯЛ РАБОТУ",NA(),Ответы_учащихся!C44)</f>
        <v>20</v>
      </c>
    </row>
    <row r="23" spans="2:11">
      <c r="B23" s="227">
        <v>0.5</v>
      </c>
      <c r="C23" s="227">
        <f>Ответы_учащихся!$AX$24</f>
        <v>0.74579831932773111</v>
      </c>
      <c r="D23" s="227">
        <f>Ответы_учащихся!$AZ$24</f>
        <v>0.73469387755102045</v>
      </c>
      <c r="E23" s="221">
        <f>(IF(Ответы_учащихся!C45="",NA(),Ответы_учащихся!$AV$24))</f>
        <v>0.74078341013824889</v>
      </c>
      <c r="F23" s="221">
        <f>(IF(Ответы_учащихся!C45="",NA(),Ответы_учащихся!$AX$24))</f>
        <v>0.74579831932773111</v>
      </c>
      <c r="G23" s="221">
        <f>(IF(Ответы_учащихся!C45="",NA(),Ответы_учащихся!$AZ$24))</f>
        <v>0.73469387755102045</v>
      </c>
      <c r="H23" s="221">
        <f>IF(Ответы_учащихся!AV45="",NA(),Ответы_учащихся!AV45)</f>
        <v>0.87096774193548387</v>
      </c>
      <c r="I23" s="229">
        <f>IF(Ответы_учащихся!AX45="",NA(),Ответы_учащихся!AX45)</f>
        <v>0.88235294117647056</v>
      </c>
      <c r="J23" s="221">
        <f>IF(Ответы_учащихся!AZ45="",NA(),Ответы_учащихся!AZ45)</f>
        <v>0.8571428571428571</v>
      </c>
      <c r="K23">
        <f>IF(Ответы_учащихся!D45="УЧЕНИК НЕ ВЫПОЛНЯЛ РАБОТУ",NA(),Ответы_учащихся!C45)</f>
        <v>21</v>
      </c>
    </row>
    <row r="24" spans="2:11">
      <c r="B24" s="228">
        <v>0.52500000000000002</v>
      </c>
      <c r="C24" s="227">
        <f>Ответы_учащихся!$AX$24</f>
        <v>0.74579831932773111</v>
      </c>
      <c r="D24" s="227">
        <f>Ответы_учащихся!$AZ$24</f>
        <v>0.73469387755102045</v>
      </c>
      <c r="E24" s="221">
        <f>(IF(Ответы_учащихся!C46="",NA(),Ответы_учащихся!$AV$24))</f>
        <v>0.74078341013824889</v>
      </c>
      <c r="F24" s="221">
        <f>(IF(Ответы_учащихся!C46="",NA(),Ответы_учащихся!$AX$24))</f>
        <v>0.74579831932773111</v>
      </c>
      <c r="G24" s="221">
        <f>(IF(Ответы_учащихся!C46="",NA(),Ответы_учащихся!$AZ$24))</f>
        <v>0.73469387755102045</v>
      </c>
      <c r="H24" s="221">
        <f>IF(Ответы_учащихся!AV46="",NA(),Ответы_учащихся!AV46)</f>
        <v>0.77419354838709675</v>
      </c>
      <c r="I24" s="229">
        <f>IF(Ответы_учащихся!AX46="",NA(),Ответы_учащихся!AX46)</f>
        <v>0.82352941176470584</v>
      </c>
      <c r="J24" s="221">
        <f>IF(Ответы_учащихся!AZ46="",NA(),Ответы_учащихся!AZ46)</f>
        <v>0.7142857142857143</v>
      </c>
      <c r="K24">
        <f>IF(Ответы_учащихся!D46="УЧЕНИК НЕ ВЫПОЛНЯЛ РАБОТУ",NA(),Ответы_учащихся!C46)</f>
        <v>22</v>
      </c>
    </row>
    <row r="25" spans="2:11">
      <c r="B25" s="227">
        <v>0.55000000000000004</v>
      </c>
      <c r="C25" s="227">
        <f>Ответы_учащихся!$AX$24</f>
        <v>0.74579831932773111</v>
      </c>
      <c r="D25" s="227">
        <f>Ответы_учащихся!$AZ$24</f>
        <v>0.73469387755102045</v>
      </c>
      <c r="E25" s="221">
        <f>(IF(Ответы_учащихся!C47="",NA(),Ответы_учащихся!$AV$24))</f>
        <v>0.74078341013824889</v>
      </c>
      <c r="F25" s="221">
        <f>(IF(Ответы_учащихся!C47="",NA(),Ответы_учащихся!$AX$24))</f>
        <v>0.74579831932773111</v>
      </c>
      <c r="G25" s="221">
        <f>(IF(Ответы_учащихся!C47="",NA(),Ответы_учащихся!$AZ$24))</f>
        <v>0.73469387755102045</v>
      </c>
      <c r="H25" s="221">
        <f>IF(Ответы_учащихся!AV47="",NA(),Ответы_учащихся!AV47)</f>
        <v>0.77419354838709675</v>
      </c>
      <c r="I25" s="229">
        <f>IF(Ответы_учащихся!AX47="",NA(),Ответы_учащихся!AX47)</f>
        <v>0.76470588235294112</v>
      </c>
      <c r="J25" s="221">
        <f>IF(Ответы_учащихся!AZ47="",NA(),Ответы_учащихся!AZ47)</f>
        <v>0.7857142857142857</v>
      </c>
      <c r="K25">
        <f>IF(Ответы_учащихся!D47="УЧЕНИК НЕ ВЫПОЛНЯЛ РАБОТУ",NA(),Ответы_учащихся!C47)</f>
        <v>23</v>
      </c>
    </row>
    <row r="26" spans="2:11">
      <c r="B26" s="228">
        <v>0.57499999999999996</v>
      </c>
      <c r="C26" s="227">
        <f>Ответы_учащихся!$AX$24</f>
        <v>0.74579831932773111</v>
      </c>
      <c r="D26" s="227">
        <f>Ответы_учащихся!$AZ$24</f>
        <v>0.73469387755102045</v>
      </c>
      <c r="E26" s="221">
        <f>(IF(Ответы_учащихся!C48="",NA(),Ответы_учащихся!$AV$24))</f>
        <v>0.74078341013824889</v>
      </c>
      <c r="F26" s="221">
        <f>(IF(Ответы_учащихся!C48="",NA(),Ответы_учащихся!$AX$24))</f>
        <v>0.74579831932773111</v>
      </c>
      <c r="G26" s="221">
        <f>(IF(Ответы_учащихся!C48="",NA(),Ответы_учащихся!$AZ$24))</f>
        <v>0.73469387755102045</v>
      </c>
      <c r="H26" s="221">
        <f>IF(Ответы_учащихся!AV48="",NA(),Ответы_учащихся!AV48)</f>
        <v>0</v>
      </c>
      <c r="I26" s="229">
        <f>IF(Ответы_учащихся!AX48="",NA(),Ответы_учащихся!AX48)</f>
        <v>0</v>
      </c>
      <c r="J26" s="221">
        <f>IF(Ответы_учащихся!AZ48="",NA(),Ответы_учащихся!AZ48)</f>
        <v>0</v>
      </c>
      <c r="K26">
        <f>IF(Ответы_учащихся!D48="УЧЕНИК НЕ ВЫПОЛНЯЛ РАБОТУ",NA(),Ответы_учащихся!C48)</f>
        <v>24</v>
      </c>
    </row>
    <row r="27" spans="2:11">
      <c r="B27" s="227">
        <v>0.6</v>
      </c>
      <c r="C27" s="227">
        <f>Ответы_учащихся!$AX$24</f>
        <v>0.74579831932773111</v>
      </c>
      <c r="D27" s="227">
        <f>Ответы_учащихся!$AZ$24</f>
        <v>0.73469387755102045</v>
      </c>
      <c r="E27" s="221">
        <f>(IF(Ответы_учащихся!C49="",NA(),Ответы_учащихся!$AV$24))</f>
        <v>0.74078341013824889</v>
      </c>
      <c r="F27" s="221">
        <f>(IF(Ответы_учащихся!C49="",NA(),Ответы_учащихся!$AX$24))</f>
        <v>0.74579831932773111</v>
      </c>
      <c r="G27" s="221">
        <f>(IF(Ответы_учащихся!C49="",NA(),Ответы_учащихся!$AZ$24))</f>
        <v>0.73469387755102045</v>
      </c>
      <c r="H27" s="221">
        <f>IF(Ответы_учащихся!AV49="",NA(),Ответы_учащихся!AV49)</f>
        <v>0.67741935483870963</v>
      </c>
      <c r="I27" s="229">
        <f>IF(Ответы_учащихся!AX49="",NA(),Ответы_учащихся!AX49)</f>
        <v>0.88235294117647056</v>
      </c>
      <c r="J27" s="221">
        <f>IF(Ответы_учащихся!AZ49="",NA(),Ответы_учащихся!AZ49)</f>
        <v>0.42857142857142855</v>
      </c>
      <c r="K27">
        <f>IF(Ответы_учащихся!D49="УЧЕНИК НЕ ВЫПОЛНЯЛ РАБОТУ",NA(),Ответы_учащихся!C49)</f>
        <v>25</v>
      </c>
    </row>
    <row r="28" spans="2:11">
      <c r="B28" s="228">
        <v>0.625</v>
      </c>
      <c r="C28" s="227">
        <f>Ответы_учащихся!$AX$24</f>
        <v>0.74579831932773111</v>
      </c>
      <c r="D28" s="227">
        <f>Ответы_учащихся!$AZ$24</f>
        <v>0.73469387755102045</v>
      </c>
      <c r="E28" s="221">
        <f>(IF(Ответы_учащихся!C50="",NA(),Ответы_учащихся!$AV$24))</f>
        <v>0.74078341013824889</v>
      </c>
      <c r="F28" s="221">
        <f>(IF(Ответы_учащихся!C50="",NA(),Ответы_учащихся!$AX$24))</f>
        <v>0.74579831932773111</v>
      </c>
      <c r="G28" s="221">
        <f>(IF(Ответы_учащихся!C50="",NA(),Ответы_учащихся!$AZ$24))</f>
        <v>0.73469387755102045</v>
      </c>
      <c r="H28" s="221">
        <f>IF(Ответы_учащихся!AV50="",NA(),Ответы_учащихся!AV50)</f>
        <v>0.87096774193548387</v>
      </c>
      <c r="I28" s="229">
        <f>IF(Ответы_учащихся!AX50="",NA(),Ответы_учащихся!AX50)</f>
        <v>0.94117647058823528</v>
      </c>
      <c r="J28" s="221">
        <f>IF(Ответы_учащихся!AZ50="",NA(),Ответы_учащихся!AZ50)</f>
        <v>0.7857142857142857</v>
      </c>
      <c r="K28">
        <f>IF(Ответы_учащихся!D50="УЧЕНИК НЕ ВЫПОЛНЯЛ РАБОТУ",NA(),Ответы_учащихся!C50)</f>
        <v>26</v>
      </c>
    </row>
    <row r="29" spans="2:11">
      <c r="B29" s="227">
        <v>0.65</v>
      </c>
      <c r="C29" s="227">
        <f>Ответы_учащихся!$AX$24</f>
        <v>0.74579831932773111</v>
      </c>
      <c r="D29" s="227">
        <f>Ответы_учащихся!$AZ$24</f>
        <v>0.73469387755102045</v>
      </c>
      <c r="E29" s="221">
        <f>(IF(Ответы_учащихся!C51="",NA(),Ответы_учащихся!$AV$24))</f>
        <v>0.74078341013824889</v>
      </c>
      <c r="F29" s="221">
        <f>(IF(Ответы_учащихся!C51="",NA(),Ответы_учащихся!$AX$24))</f>
        <v>0.74579831932773111</v>
      </c>
      <c r="G29" s="221">
        <f>(IF(Ответы_учащихся!C51="",NA(),Ответы_учащихся!$AZ$24))</f>
        <v>0.73469387755102045</v>
      </c>
      <c r="H29" s="221">
        <f>IF(Ответы_учащихся!AV51="",NA(),Ответы_учащихся!AV51)</f>
        <v>0.67741935483870963</v>
      </c>
      <c r="I29" s="229">
        <f>IF(Ответы_учащихся!AX51="",NA(),Ответы_учащихся!AX51)</f>
        <v>0.82352941176470584</v>
      </c>
      <c r="J29" s="221">
        <f>IF(Ответы_учащихся!AZ51="",NA(),Ответы_учащихся!AZ51)</f>
        <v>0.5</v>
      </c>
      <c r="K29">
        <f>IF(Ответы_учащихся!D51="УЧЕНИК НЕ ВЫПОЛНЯЛ РАБОТУ",NA(),Ответы_учащихся!C51)</f>
        <v>27</v>
      </c>
    </row>
    <row r="30" spans="2:11">
      <c r="B30" s="228">
        <v>0.67500000000000004</v>
      </c>
      <c r="C30" s="227">
        <f>Ответы_учащихся!$AX$24</f>
        <v>0.74579831932773111</v>
      </c>
      <c r="D30" s="227">
        <f>Ответы_учащихся!$AZ$24</f>
        <v>0.73469387755102045</v>
      </c>
      <c r="E30" s="221">
        <f>(IF(Ответы_учащихся!C52="",NA(),Ответы_учащихся!$AV$24))</f>
        <v>0.74078341013824889</v>
      </c>
      <c r="F30" s="221">
        <f>(IF(Ответы_учащихся!C52="",NA(),Ответы_учащихся!$AX$24))</f>
        <v>0.74579831932773111</v>
      </c>
      <c r="G30" s="221">
        <f>(IF(Ответы_учащихся!C52="",NA(),Ответы_учащихся!$AZ$24))</f>
        <v>0.73469387755102045</v>
      </c>
      <c r="H30" s="221">
        <f>IF(Ответы_учащихся!AV52="",NA(),Ответы_учащихся!AV52)</f>
        <v>0.64516129032258063</v>
      </c>
      <c r="I30" s="229">
        <f>IF(Ответы_учащихся!AX52="",NA(),Ответы_учащихся!AX52)</f>
        <v>0.6470588235294118</v>
      </c>
      <c r="J30" s="221">
        <f>IF(Ответы_учащихся!AZ52="",NA(),Ответы_учащихся!AZ52)</f>
        <v>0.6428571428571429</v>
      </c>
      <c r="K30">
        <f>IF(Ответы_учащихся!D52="УЧЕНИК НЕ ВЫПОЛНЯЛ РАБОТУ",NA(),Ответы_учащихся!C52)</f>
        <v>28</v>
      </c>
    </row>
    <row r="31" spans="2:11">
      <c r="B31" s="227">
        <v>0.7</v>
      </c>
      <c r="C31" s="227">
        <f>Ответы_учащихся!$AX$24</f>
        <v>0.74579831932773111</v>
      </c>
      <c r="D31" s="227">
        <f>Ответы_учащихся!$AZ$24</f>
        <v>0.73469387755102045</v>
      </c>
      <c r="E31" s="221" t="e">
        <f>(IF(Ответы_учащихся!C53="",NA(),Ответы_учащихся!$AV$24))</f>
        <v>#N/A</v>
      </c>
      <c r="F31" s="221" t="e">
        <f>(IF(Ответы_учащихся!C53="",NA(),Ответы_учащихся!$AX$24))</f>
        <v>#N/A</v>
      </c>
      <c r="G31" s="221" t="e">
        <f>(IF(Ответы_учащихся!C53="",NA(),Ответы_учащихся!$AZ$24))</f>
        <v>#N/A</v>
      </c>
      <c r="H31" s="221" t="e">
        <f>IF(Ответы_учащихся!AV53="",NA(),Ответы_учащихся!AV53)</f>
        <v>#N/A</v>
      </c>
      <c r="I31" s="229" t="e">
        <f>IF(Ответы_учащихся!AX53="",NA(),Ответы_учащихся!AX53)</f>
        <v>#N/A</v>
      </c>
      <c r="J31" s="221" t="e">
        <f>IF(Ответы_учащихся!AZ53="",NA(),Ответы_учащихся!AZ53)</f>
        <v>#N/A</v>
      </c>
      <c r="K31" t="str">
        <f>IF(Ответы_учащихся!D53="УЧЕНИК НЕ ВЫПОЛНЯЛ РАБОТУ",NA(),Ответы_учащихся!C53)</f>
        <v/>
      </c>
    </row>
    <row r="32" spans="2:11">
      <c r="B32" s="228">
        <v>0.72499999999999998</v>
      </c>
      <c r="C32" s="227">
        <f>Ответы_учащихся!$AX$24</f>
        <v>0.74579831932773111</v>
      </c>
      <c r="D32" s="227">
        <f>Ответы_учащихся!$AZ$24</f>
        <v>0.73469387755102045</v>
      </c>
      <c r="E32" s="221" t="e">
        <f>(IF(Ответы_учащихся!C54="",NA(),Ответы_учащихся!$AV$24))</f>
        <v>#N/A</v>
      </c>
      <c r="F32" s="221" t="e">
        <f>(IF(Ответы_учащихся!C54="",NA(),Ответы_учащихся!$AX$24))</f>
        <v>#N/A</v>
      </c>
      <c r="G32" s="221" t="e">
        <f>(IF(Ответы_учащихся!C54="",NA(),Ответы_учащихся!$AZ$24))</f>
        <v>#N/A</v>
      </c>
      <c r="H32" s="221" t="e">
        <f>IF(Ответы_учащихся!AV54="",NA(),Ответы_учащихся!AV54)</f>
        <v>#N/A</v>
      </c>
      <c r="I32" s="229" t="e">
        <f>IF(Ответы_учащихся!AX54="",NA(),Ответы_учащихся!AX54)</f>
        <v>#N/A</v>
      </c>
      <c r="J32" s="221" t="e">
        <f>IF(Ответы_учащихся!AZ54="",NA(),Ответы_учащихся!AZ54)</f>
        <v>#N/A</v>
      </c>
      <c r="K32" t="str">
        <f>IF(Ответы_учащихся!D54="УЧЕНИК НЕ ВЫПОЛНЯЛ РАБОТУ",NA(),Ответы_учащихся!C54)</f>
        <v/>
      </c>
    </row>
    <row r="33" spans="2:11">
      <c r="B33" s="227">
        <v>0.75</v>
      </c>
      <c r="C33" s="227">
        <f>Ответы_учащихся!$AX$24</f>
        <v>0.74579831932773111</v>
      </c>
      <c r="D33" s="227">
        <f>Ответы_учащихся!$AZ$24</f>
        <v>0.73469387755102045</v>
      </c>
      <c r="E33" s="221" t="e">
        <f>(IF(Ответы_учащихся!C55="",NA(),Ответы_учащихся!$AV$24))</f>
        <v>#N/A</v>
      </c>
      <c r="F33" s="221" t="e">
        <f>(IF(Ответы_учащихся!C55="",NA(),Ответы_учащихся!$AX$24))</f>
        <v>#N/A</v>
      </c>
      <c r="G33" s="221" t="e">
        <f>(IF(Ответы_учащихся!C55="",NA(),Ответы_учащихся!$AZ$24))</f>
        <v>#N/A</v>
      </c>
      <c r="H33" s="221" t="e">
        <f>IF(Ответы_учащихся!AV55="",NA(),Ответы_учащихся!AV55)</f>
        <v>#N/A</v>
      </c>
      <c r="I33" s="229" t="e">
        <f>IF(Ответы_учащихся!AX55="",NA(),Ответы_учащихся!AX55)</f>
        <v>#N/A</v>
      </c>
      <c r="J33" s="221" t="e">
        <f>IF(Ответы_учащихся!AZ55="",NA(),Ответы_учащихся!AZ55)</f>
        <v>#N/A</v>
      </c>
      <c r="K33" t="str">
        <f>IF(Ответы_учащихся!D55="УЧЕНИК НЕ ВЫПОЛНЯЛ РАБОТУ",NA(),Ответы_учащихся!C55)</f>
        <v/>
      </c>
    </row>
    <row r="34" spans="2:11">
      <c r="B34" s="228">
        <v>0.77500000000000002</v>
      </c>
      <c r="C34" s="227">
        <f>Ответы_учащихся!$AX$24</f>
        <v>0.74579831932773111</v>
      </c>
      <c r="D34" s="227">
        <f>Ответы_учащихся!$AZ$24</f>
        <v>0.73469387755102045</v>
      </c>
      <c r="E34" s="221" t="e">
        <f>(IF(Ответы_учащихся!C56="",NA(),Ответы_учащихся!$AV$24))</f>
        <v>#N/A</v>
      </c>
      <c r="F34" s="221" t="e">
        <f>(IF(Ответы_учащихся!C56="",NA(),Ответы_учащихся!$AX$24))</f>
        <v>#N/A</v>
      </c>
      <c r="G34" s="221" t="e">
        <f>(IF(Ответы_учащихся!C56="",NA(),Ответы_учащихся!$AZ$24))</f>
        <v>#N/A</v>
      </c>
      <c r="H34" s="221" t="e">
        <f>IF(Ответы_учащихся!AV56="",NA(),Ответы_учащихся!AV56)</f>
        <v>#N/A</v>
      </c>
      <c r="I34" s="229" t="e">
        <f>IF(Ответы_учащихся!AX56="",NA(),Ответы_учащихся!AX56)</f>
        <v>#N/A</v>
      </c>
      <c r="J34" s="221" t="e">
        <f>IF(Ответы_учащихся!AZ56="",NA(),Ответы_учащихся!AZ56)</f>
        <v>#N/A</v>
      </c>
      <c r="K34" t="str">
        <f>IF(Ответы_учащихся!D56="УЧЕНИК НЕ ВЫПОЛНЯЛ РАБОТУ",NA(),Ответы_учащихся!C56)</f>
        <v/>
      </c>
    </row>
    <row r="35" spans="2:11">
      <c r="B35" s="227">
        <v>0.8</v>
      </c>
      <c r="C35" s="227">
        <f>Ответы_учащихся!$AX$24</f>
        <v>0.74579831932773111</v>
      </c>
      <c r="D35" s="227">
        <f>Ответы_учащихся!$AZ$24</f>
        <v>0.73469387755102045</v>
      </c>
      <c r="E35" s="221" t="e">
        <f>(IF(Ответы_учащихся!C57="",NA(),Ответы_учащихся!$AV$24))</f>
        <v>#N/A</v>
      </c>
      <c r="F35" s="221" t="e">
        <f>(IF(Ответы_учащихся!C57="",NA(),Ответы_учащихся!$AX$24))</f>
        <v>#N/A</v>
      </c>
      <c r="G35" s="221" t="e">
        <f>(IF(Ответы_учащихся!C57="",NA(),Ответы_учащихся!$AZ$24))</f>
        <v>#N/A</v>
      </c>
      <c r="H35" s="221" t="e">
        <f>IF(Ответы_учащихся!AV57="",NA(),Ответы_учащихся!AV57)</f>
        <v>#N/A</v>
      </c>
      <c r="I35" s="229" t="e">
        <f>IF(Ответы_учащихся!AX57="",NA(),Ответы_учащихся!AX57)</f>
        <v>#N/A</v>
      </c>
      <c r="J35" s="221" t="e">
        <f>IF(Ответы_учащихся!AZ57="",NA(),Ответы_учащихся!AZ57)</f>
        <v>#N/A</v>
      </c>
      <c r="K35" t="str">
        <f>IF(Ответы_учащихся!D57="УЧЕНИК НЕ ВЫПОЛНЯЛ РАБОТУ",NA(),Ответы_учащихся!C57)</f>
        <v/>
      </c>
    </row>
    <row r="36" spans="2:11">
      <c r="B36" s="228">
        <v>0.82499999999999996</v>
      </c>
      <c r="C36" s="227">
        <f>Ответы_учащихся!$AX$24</f>
        <v>0.74579831932773111</v>
      </c>
      <c r="D36" s="227">
        <f>Ответы_учащихся!$AZ$24</f>
        <v>0.73469387755102045</v>
      </c>
      <c r="E36" s="221" t="e">
        <f>(IF(Ответы_учащихся!C58="",NA(),Ответы_учащихся!$AV$24))</f>
        <v>#N/A</v>
      </c>
      <c r="F36" s="221" t="e">
        <f>(IF(Ответы_учащихся!C58="",NA(),Ответы_учащихся!$AX$24))</f>
        <v>#N/A</v>
      </c>
      <c r="G36" s="221" t="e">
        <f>(IF(Ответы_учащихся!C58="",NA(),Ответы_учащихся!$AZ$24))</f>
        <v>#N/A</v>
      </c>
      <c r="H36" s="221" t="e">
        <f>IF(Ответы_учащихся!AV58="",NA(),Ответы_учащихся!AV58)</f>
        <v>#N/A</v>
      </c>
      <c r="I36" s="229" t="e">
        <f>IF(Ответы_учащихся!AX58="",NA(),Ответы_учащихся!AX58)</f>
        <v>#N/A</v>
      </c>
      <c r="J36" s="221" t="e">
        <f>IF(Ответы_учащихся!AZ58="",NA(),Ответы_учащихся!AZ58)</f>
        <v>#N/A</v>
      </c>
      <c r="K36" t="str">
        <f>IF(Ответы_учащихся!D58="УЧЕНИК НЕ ВЫПОЛНЯЛ РАБОТУ",NA(),Ответы_учащихся!C58)</f>
        <v/>
      </c>
    </row>
    <row r="37" spans="2:11">
      <c r="B37" s="227">
        <v>0.85</v>
      </c>
      <c r="C37" s="227">
        <f>Ответы_учащихся!$AX$24</f>
        <v>0.74579831932773111</v>
      </c>
      <c r="D37" s="227">
        <f>Ответы_учащихся!$AZ$24</f>
        <v>0.73469387755102045</v>
      </c>
      <c r="E37" s="221" t="e">
        <f>(IF(Ответы_учащихся!C59="",NA(),Ответы_учащихся!$AV$24))</f>
        <v>#N/A</v>
      </c>
      <c r="F37" s="221" t="e">
        <f>(IF(Ответы_учащихся!C59="",NA(),Ответы_учащихся!$AX$24))</f>
        <v>#N/A</v>
      </c>
      <c r="G37" s="221" t="e">
        <f>(IF(Ответы_учащихся!C59="",NA(),Ответы_учащихся!$AZ$24))</f>
        <v>#N/A</v>
      </c>
      <c r="H37" s="221" t="e">
        <f>IF(Ответы_учащихся!AV59="",NA(),Ответы_учащихся!AV59)</f>
        <v>#N/A</v>
      </c>
      <c r="I37" s="229" t="e">
        <f>IF(Ответы_учащихся!AX59="",NA(),Ответы_учащихся!AX59)</f>
        <v>#N/A</v>
      </c>
      <c r="J37" s="221" t="e">
        <f>IF(Ответы_учащихся!AZ59="",NA(),Ответы_учащихся!AZ59)</f>
        <v>#N/A</v>
      </c>
      <c r="K37" t="str">
        <f>IF(Ответы_учащихся!D59="УЧЕНИК НЕ ВЫПОЛНЯЛ РАБОТУ",NA(),Ответы_учащихся!C59)</f>
        <v/>
      </c>
    </row>
    <row r="38" spans="2:11">
      <c r="B38" s="228">
        <v>0.875</v>
      </c>
      <c r="C38" s="227">
        <f>Ответы_учащихся!$AX$24</f>
        <v>0.74579831932773111</v>
      </c>
      <c r="D38" s="227">
        <f>Ответы_учащихся!$AZ$24</f>
        <v>0.73469387755102045</v>
      </c>
      <c r="E38" s="221" t="e">
        <f>(IF(Ответы_учащихся!C60="",NA(),Ответы_учащихся!$AV$24))</f>
        <v>#N/A</v>
      </c>
      <c r="F38" s="221" t="e">
        <f>(IF(Ответы_учащихся!C60="",NA(),Ответы_учащихся!$AX$24))</f>
        <v>#N/A</v>
      </c>
      <c r="G38" s="221" t="e">
        <f>(IF(Ответы_учащихся!C60="",NA(),Ответы_учащихся!$AZ$24))</f>
        <v>#N/A</v>
      </c>
      <c r="H38" s="221" t="e">
        <f>IF(Ответы_учащихся!AV60="",NA(),Ответы_учащихся!AV60)</f>
        <v>#N/A</v>
      </c>
      <c r="I38" s="229" t="e">
        <f>IF(Ответы_учащихся!AX60="",NA(),Ответы_учащихся!AX60)</f>
        <v>#N/A</v>
      </c>
      <c r="J38" s="221" t="e">
        <f>IF(Ответы_учащихся!AZ60="",NA(),Ответы_учащихся!AZ60)</f>
        <v>#N/A</v>
      </c>
      <c r="K38" t="str">
        <f>IF(Ответы_учащихся!D60="УЧЕНИК НЕ ВЫПОЛНЯЛ РАБОТУ",NA(),Ответы_учащихся!C60)</f>
        <v/>
      </c>
    </row>
    <row r="39" spans="2:11">
      <c r="B39" s="227">
        <v>0.9</v>
      </c>
      <c r="C39" s="227">
        <f>Ответы_учащихся!$AX$24</f>
        <v>0.74579831932773111</v>
      </c>
      <c r="D39" s="227">
        <f>Ответы_учащихся!$AZ$24</f>
        <v>0.73469387755102045</v>
      </c>
      <c r="E39" s="221" t="e">
        <f>(IF(Ответы_учащихся!C61="",NA(),Ответы_учащихся!$AV$24))</f>
        <v>#N/A</v>
      </c>
      <c r="F39" s="221" t="e">
        <f>(IF(Ответы_учащихся!C61="",NA(),Ответы_учащихся!$AX$24))</f>
        <v>#N/A</v>
      </c>
      <c r="G39" s="221" t="e">
        <f>(IF(Ответы_учащихся!C61="",NA(),Ответы_учащихся!$AZ$24))</f>
        <v>#N/A</v>
      </c>
      <c r="H39" s="221" t="e">
        <f>IF(Ответы_учащихся!AV61="",NA(),Ответы_учащихся!AV61)</f>
        <v>#N/A</v>
      </c>
      <c r="I39" s="229" t="e">
        <f>IF(Ответы_учащихся!AX61="",NA(),Ответы_учащихся!AX61)</f>
        <v>#N/A</v>
      </c>
      <c r="J39" s="221" t="e">
        <f>IF(Ответы_учащихся!AZ61="",NA(),Ответы_учащихся!AZ61)</f>
        <v>#N/A</v>
      </c>
      <c r="K39" t="str">
        <f>IF(Ответы_учащихся!D61="УЧЕНИК НЕ ВЫПОЛНЯЛ РАБОТУ",NA(),Ответы_учащихся!C61)</f>
        <v/>
      </c>
    </row>
    <row r="40" spans="2:11">
      <c r="B40" s="228">
        <v>0.92500000000000004</v>
      </c>
      <c r="C40" s="227">
        <f>Ответы_учащихся!$AX$24</f>
        <v>0.74579831932773111</v>
      </c>
      <c r="D40" s="227">
        <f>Ответы_учащихся!$AZ$24</f>
        <v>0.73469387755102045</v>
      </c>
      <c r="E40" s="221" t="e">
        <f>(IF(Ответы_учащихся!C62="",NA(),Ответы_учащихся!$AV$24))</f>
        <v>#N/A</v>
      </c>
      <c r="F40" s="221" t="e">
        <f>(IF(Ответы_учащихся!C62="",NA(),Ответы_учащихся!$AX$24))</f>
        <v>#N/A</v>
      </c>
      <c r="G40" s="221" t="e">
        <f>(IF(Ответы_учащихся!C62="",NA(),Ответы_учащихся!$AZ$24))</f>
        <v>#N/A</v>
      </c>
      <c r="H40" s="221" t="e">
        <f>IF(Ответы_учащихся!AV62="",NA(),Ответы_учащихся!AV62)</f>
        <v>#N/A</v>
      </c>
      <c r="I40" s="229" t="e">
        <f>IF(Ответы_учащихся!AX62="",NA(),Ответы_учащихся!AX62)</f>
        <v>#N/A</v>
      </c>
      <c r="J40" s="221" t="e">
        <f>IF(Ответы_учащихся!AZ62="",NA(),Ответы_учащихся!AZ62)</f>
        <v>#N/A</v>
      </c>
      <c r="K40" t="str">
        <f>IF(Ответы_учащихся!D62="УЧЕНИК НЕ ВЫПОЛНЯЛ РАБОТУ",NA(),Ответы_учащихся!C62)</f>
        <v/>
      </c>
    </row>
    <row r="41" spans="2:11">
      <c r="B41" s="227">
        <v>0.95</v>
      </c>
      <c r="C41" s="227">
        <f>Ответы_учащихся!$AX$24</f>
        <v>0.74579831932773111</v>
      </c>
      <c r="D41" s="227">
        <f>Ответы_учащихся!$AZ$24</f>
        <v>0.73469387755102045</v>
      </c>
      <c r="E41" s="221" t="e">
        <f>(IF(Ответы_учащихся!C63="",NA(),Ответы_учащихся!$AV$24))</f>
        <v>#N/A</v>
      </c>
      <c r="F41" s="221" t="e">
        <f>(IF(Ответы_учащихся!C63="",NA(),Ответы_учащихся!$AX$24))</f>
        <v>#N/A</v>
      </c>
      <c r="G41" s="221" t="e">
        <f>(IF(Ответы_учащихся!C63="",NA(),Ответы_учащихся!$AZ$24))</f>
        <v>#N/A</v>
      </c>
      <c r="H41" s="221" t="e">
        <f>IF(Ответы_учащихся!AV63="",NA(),Ответы_учащихся!AV63)</f>
        <v>#N/A</v>
      </c>
      <c r="I41" s="229" t="e">
        <f>IF(Ответы_учащихся!AX63="",NA(),Ответы_учащихся!AX63)</f>
        <v>#N/A</v>
      </c>
      <c r="J41" s="221" t="e">
        <f>IF(Ответы_учащихся!AZ63="",NA(),Ответы_учащихся!AZ63)</f>
        <v>#N/A</v>
      </c>
      <c r="K41" t="str">
        <f>IF(Ответы_учащихся!D63="УЧЕНИК НЕ ВЫПОЛНЯЛ РАБОТУ",NA(),Ответы_учащихся!C63)</f>
        <v/>
      </c>
    </row>
    <row r="42" spans="2:11">
      <c r="B42" s="228">
        <v>0.97499999999999998</v>
      </c>
      <c r="C42" s="227">
        <f>Ответы_учащихся!$AX$24</f>
        <v>0.74579831932773111</v>
      </c>
      <c r="D42" s="227">
        <f>Ответы_учащихся!$AZ$24</f>
        <v>0.73469387755102045</v>
      </c>
      <c r="E42" s="221" t="e">
        <f>(IF(Ответы_учащихся!C64="",NA(),Ответы_учащихся!$AV$24))</f>
        <v>#N/A</v>
      </c>
      <c r="F42" s="221" t="e">
        <f>(IF(Ответы_учащихся!C64="",NA(),Ответы_учащихся!$AX$24))</f>
        <v>#N/A</v>
      </c>
      <c r="G42" s="221" t="e">
        <f>(IF(Ответы_учащихся!C64="",NA(),Ответы_учащихся!$AZ$24))</f>
        <v>#N/A</v>
      </c>
      <c r="H42" s="221" t="e">
        <f>IF(Ответы_учащихся!AV64="",NA(),Ответы_учащихся!AV64)</f>
        <v>#N/A</v>
      </c>
      <c r="I42" s="229" t="e">
        <f>IF(Ответы_учащихся!AX64="",NA(),Ответы_учащихся!AX64)</f>
        <v>#N/A</v>
      </c>
      <c r="J42" s="221" t="e">
        <f>IF(Ответы_учащихся!AZ64="",NA(),Ответы_учащихся!AZ64)</f>
        <v>#N/A</v>
      </c>
      <c r="K42" t="str">
        <f>IF(Ответы_учащихся!D64="УЧЕНИК НЕ ВЫПОЛНЯЛ РАБОТУ",NA(),Ответы_учащихся!C64)</f>
        <v/>
      </c>
    </row>
    <row r="43" spans="2:11">
      <c r="B43" s="227">
        <v>1</v>
      </c>
      <c r="C43" s="227">
        <f>Ответы_учащихся!$AX$24</f>
        <v>0.74579831932773111</v>
      </c>
      <c r="D43" s="227">
        <f>Ответы_учащихся!$AZ$24</f>
        <v>0.73469387755102045</v>
      </c>
      <c r="E43" s="221"/>
      <c r="F43" s="221"/>
      <c r="G43" s="221"/>
      <c r="H43" s="221"/>
      <c r="I43" s="229"/>
      <c r="J43" s="221"/>
    </row>
  </sheetData>
  <mergeCells count="1">
    <mergeCell ref="B1:D1"/>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AA8"/>
  <sheetViews>
    <sheetView workbookViewId="0">
      <selection activeCell="K17" sqref="K17"/>
    </sheetView>
  </sheetViews>
  <sheetFormatPr defaultRowHeight="12.75"/>
  <cols>
    <col min="1" max="1" width="28.42578125" customWidth="1"/>
    <col min="2" max="7" width="5.7109375" customWidth="1"/>
    <col min="8" max="8" width="5.85546875" customWidth="1"/>
    <col min="9" max="27" width="5.7109375" customWidth="1"/>
  </cols>
  <sheetData>
    <row r="1" spans="1:27" ht="15.75">
      <c r="B1" s="338" t="s">
        <v>39</v>
      </c>
      <c r="C1" s="338"/>
      <c r="D1" s="338"/>
      <c r="E1" s="338"/>
      <c r="F1" s="338"/>
      <c r="G1" s="338"/>
      <c r="H1" s="338"/>
      <c r="I1" s="338"/>
      <c r="J1" s="338"/>
      <c r="K1" s="338"/>
      <c r="L1" s="338"/>
      <c r="M1" s="338"/>
      <c r="N1" s="338"/>
      <c r="O1" s="339"/>
      <c r="P1" s="340" t="s">
        <v>40</v>
      </c>
      <c r="Q1" s="340"/>
      <c r="R1" s="340"/>
      <c r="S1" s="340"/>
      <c r="T1" s="340"/>
      <c r="U1" s="340"/>
      <c r="V1" s="340"/>
      <c r="W1" s="340"/>
      <c r="X1" s="340"/>
      <c r="Y1" s="340"/>
      <c r="Z1" s="340"/>
      <c r="AA1" s="341"/>
    </row>
    <row r="2" spans="1:27" ht="13.5" thickBot="1">
      <c r="B2" s="177">
        <v>1</v>
      </c>
      <c r="C2" s="178">
        <v>2</v>
      </c>
      <c r="D2" s="178">
        <v>3</v>
      </c>
      <c r="E2" s="178">
        <v>4</v>
      </c>
      <c r="F2" s="179">
        <v>5</v>
      </c>
      <c r="G2" s="178">
        <v>6</v>
      </c>
      <c r="H2" s="179">
        <v>7</v>
      </c>
      <c r="I2" s="178">
        <v>8</v>
      </c>
      <c r="J2" s="178">
        <v>9</v>
      </c>
      <c r="K2" s="178">
        <v>10</v>
      </c>
      <c r="L2" s="178">
        <v>11</v>
      </c>
      <c r="M2" s="178">
        <v>12</v>
      </c>
      <c r="N2" s="179">
        <v>13</v>
      </c>
      <c r="O2" s="180">
        <v>14</v>
      </c>
      <c r="P2" s="181">
        <v>1</v>
      </c>
      <c r="Q2" s="182">
        <v>2</v>
      </c>
      <c r="R2" s="182">
        <v>3</v>
      </c>
      <c r="S2" s="182">
        <v>4</v>
      </c>
      <c r="T2" s="182">
        <v>5</v>
      </c>
      <c r="U2" s="182">
        <v>6</v>
      </c>
      <c r="V2" s="182">
        <v>7</v>
      </c>
      <c r="W2" s="179">
        <v>8</v>
      </c>
      <c r="X2" s="182">
        <v>9</v>
      </c>
      <c r="Y2" s="182">
        <v>10</v>
      </c>
      <c r="Z2" s="179">
        <v>11</v>
      </c>
      <c r="AA2" s="182">
        <v>12</v>
      </c>
    </row>
    <row r="3" spans="1:27">
      <c r="A3" t="s">
        <v>147</v>
      </c>
      <c r="B3">
        <f>Ответы_учащихся!F21</f>
        <v>0</v>
      </c>
      <c r="C3">
        <f>Ответы_учащихся!G21</f>
        <v>0</v>
      </c>
      <c r="D3">
        <f>Ответы_учащихся!H21</f>
        <v>0</v>
      </c>
      <c r="E3">
        <f>Ответы_учащихся!I21</f>
        <v>0</v>
      </c>
      <c r="F3">
        <f>Ответы_учащихся!J21</f>
        <v>13</v>
      </c>
      <c r="G3">
        <f>Ответы_учащихся!K21</f>
        <v>0</v>
      </c>
      <c r="H3">
        <f>Ответы_учащихся!L21</f>
        <v>18</v>
      </c>
      <c r="I3">
        <f>Ответы_учащихся!M21</f>
        <v>0</v>
      </c>
      <c r="J3">
        <f>Ответы_учащихся!N21</f>
        <v>0</v>
      </c>
      <c r="K3">
        <f>Ответы_учащихся!O21</f>
        <v>0</v>
      </c>
      <c r="L3">
        <f>Ответы_учащихся!P21</f>
        <v>0</v>
      </c>
      <c r="M3">
        <f>Ответы_учащихся!Q21</f>
        <v>0</v>
      </c>
      <c r="N3">
        <f>Ответы_учащихся!R21</f>
        <v>11</v>
      </c>
      <c r="O3">
        <f>Ответы_учащихся!S21</f>
        <v>0</v>
      </c>
      <c r="P3">
        <f>Ответы_учащихся!T21</f>
        <v>0</v>
      </c>
      <c r="Q3">
        <f>Ответы_учащихся!U21</f>
        <v>0</v>
      </c>
      <c r="R3">
        <f>Ответы_учащихся!V21</f>
        <v>0</v>
      </c>
      <c r="S3">
        <f>Ответы_учащихся!W21</f>
        <v>0</v>
      </c>
      <c r="T3">
        <f>Ответы_учащихся!X21</f>
        <v>0</v>
      </c>
      <c r="U3">
        <f>Ответы_учащихся!Y21</f>
        <v>0</v>
      </c>
      <c r="V3">
        <f>Ответы_учащихся!Z21</f>
        <v>0</v>
      </c>
      <c r="W3">
        <f>Ответы_учащихся!AA21</f>
        <v>18</v>
      </c>
      <c r="X3">
        <f>Ответы_учащихся!AB21</f>
        <v>0</v>
      </c>
      <c r="Y3">
        <f>Ответы_учащихся!AC21</f>
        <v>0</v>
      </c>
      <c r="Z3">
        <f>Ответы_учащихся!AD21</f>
        <v>16</v>
      </c>
      <c r="AA3">
        <f>Ответы_учащихся!AE21</f>
        <v>0</v>
      </c>
    </row>
    <row r="4" spans="1:27">
      <c r="A4" t="s">
        <v>148</v>
      </c>
      <c r="B4">
        <f>Ответы_учащихся!F22</f>
        <v>22</v>
      </c>
      <c r="C4">
        <f>Ответы_учащихся!G22</f>
        <v>18</v>
      </c>
      <c r="D4">
        <f>Ответы_учащихся!H22</f>
        <v>21</v>
      </c>
      <c r="E4">
        <f>Ответы_учащихся!I22</f>
        <v>18</v>
      </c>
      <c r="F4">
        <f>Ответы_учащихся!J22</f>
        <v>11</v>
      </c>
      <c r="G4">
        <f>Ответы_учащихся!K22</f>
        <v>25</v>
      </c>
      <c r="H4">
        <f>Ответы_учащихся!L22</f>
        <v>6</v>
      </c>
      <c r="I4">
        <f>Ответы_учащихся!M22</f>
        <v>16</v>
      </c>
      <c r="J4">
        <f>Ответы_учащихся!N22</f>
        <v>22</v>
      </c>
      <c r="K4">
        <f>Ответы_учащихся!O22</f>
        <v>21</v>
      </c>
      <c r="L4">
        <f>Ответы_учащихся!P22</f>
        <v>26</v>
      </c>
      <c r="M4">
        <f>Ответы_учащихся!Q22</f>
        <v>25</v>
      </c>
      <c r="N4">
        <f>Ответы_учащихся!R22</f>
        <v>15</v>
      </c>
      <c r="O4">
        <f>Ответы_учащихся!S22</f>
        <v>25</v>
      </c>
      <c r="P4">
        <f>Ответы_учащихся!T22</f>
        <v>24</v>
      </c>
      <c r="Q4">
        <f>Ответы_учащихся!U22</f>
        <v>21</v>
      </c>
      <c r="R4">
        <f>Ответы_учащихся!V22</f>
        <v>24</v>
      </c>
      <c r="S4">
        <f>Ответы_учащихся!W22</f>
        <v>22</v>
      </c>
      <c r="T4">
        <f>Ответы_учащихся!X22</f>
        <v>20</v>
      </c>
      <c r="U4">
        <f>Ответы_учащихся!Y22</f>
        <v>19</v>
      </c>
      <c r="V4">
        <f>Ответы_учащихся!Z22</f>
        <v>21</v>
      </c>
      <c r="W4">
        <f>Ответы_учащихся!AA22</f>
        <v>5</v>
      </c>
      <c r="X4">
        <f>Ответы_учащихся!AB22</f>
        <v>9</v>
      </c>
      <c r="Y4">
        <f>Ответы_учащихся!AC22</f>
        <v>25</v>
      </c>
      <c r="Z4">
        <f>Ответы_учащихся!AD22</f>
        <v>9</v>
      </c>
      <c r="AA4">
        <f>Ответы_учащихся!AE22</f>
        <v>21</v>
      </c>
    </row>
    <row r="6" spans="1:27">
      <c r="A6" t="s">
        <v>82</v>
      </c>
      <c r="B6" s="221">
        <f>Ответы_учащихся!F23/Ответы_учащихся!$F$6</f>
        <v>0.17857142857142858</v>
      </c>
      <c r="C6" s="221">
        <f>Ответы_учащихся!G23/Ответы_учащихся!$F$6</f>
        <v>0.32142857142857145</v>
      </c>
      <c r="D6" s="221">
        <f>Ответы_учащихся!H23/Ответы_учащихся!$F$6</f>
        <v>0.21428571428571427</v>
      </c>
      <c r="E6" s="221">
        <f>Ответы_учащихся!I23/Ответы_учащихся!$F$6</f>
        <v>0.32142857142857145</v>
      </c>
      <c r="F6" s="221">
        <f>Ответы_учащихся!J23/Ответы_учащихся!$F$6</f>
        <v>0.10714285714285714</v>
      </c>
      <c r="G6" s="221">
        <f>Ответы_учащихся!K23/Ответы_учащихся!$F$6</f>
        <v>7.1428571428571425E-2</v>
      </c>
      <c r="H6" s="221">
        <f>Ответы_учащихся!L23/Ответы_учащихся!$F$6</f>
        <v>0.10714285714285714</v>
      </c>
      <c r="I6" s="221">
        <f>Ответы_учащихся!M23/Ответы_учащихся!$F$6</f>
        <v>0.39285714285714285</v>
      </c>
      <c r="J6" s="221">
        <f>Ответы_учащихся!N23/Ответы_учащихся!$F$6</f>
        <v>0.17857142857142858</v>
      </c>
      <c r="K6" s="221">
        <f>Ответы_учащихся!O23/Ответы_учащихся!$F$6</f>
        <v>0.21428571428571427</v>
      </c>
      <c r="L6" s="221">
        <f>Ответы_учащихся!P23/Ответы_учащихся!$F$6</f>
        <v>3.5714285714285712E-2</v>
      </c>
      <c r="M6" s="221">
        <f>Ответы_учащихся!Q23/Ответы_учащихся!$F$6</f>
        <v>7.1428571428571425E-2</v>
      </c>
      <c r="N6" s="221">
        <f>Ответы_учащихся!R23/Ответы_учащихся!$F$6</f>
        <v>3.5714285714285712E-2</v>
      </c>
      <c r="O6" s="221">
        <f>Ответы_учащихся!S23/Ответы_учащихся!$F$6</f>
        <v>7.1428571428571425E-2</v>
      </c>
      <c r="P6" s="221">
        <f>Ответы_учащихся!T23/Ответы_учащихся!$F$6</f>
        <v>0.10714285714285714</v>
      </c>
      <c r="Q6" s="221">
        <f>Ответы_учащихся!U23/Ответы_учащихся!$F$6</f>
        <v>0.21428571428571427</v>
      </c>
      <c r="R6" s="221">
        <f>Ответы_учащихся!V23/Ответы_учащихся!$F$6</f>
        <v>0.10714285714285714</v>
      </c>
      <c r="S6" s="221">
        <f>Ответы_учащихся!W23/Ответы_учащихся!$F$6</f>
        <v>0.17857142857142858</v>
      </c>
      <c r="T6" s="221">
        <f>Ответы_учащихся!X23/Ответы_учащихся!$F$6</f>
        <v>0.25</v>
      </c>
      <c r="U6" s="221">
        <f>Ответы_учащихся!Y23/Ответы_учащихся!$F$6</f>
        <v>0.2857142857142857</v>
      </c>
      <c r="V6" s="221">
        <f>Ответы_учащихся!Z23/Ответы_учащихся!$F$6</f>
        <v>0.21428571428571427</v>
      </c>
      <c r="W6" s="221">
        <f>Ответы_учащихся!AA23/Ответы_учащихся!$F$6</f>
        <v>0.14285714285714285</v>
      </c>
      <c r="X6" s="221">
        <f>Ответы_учащихся!AB23/Ответы_учащихся!$F$6</f>
        <v>0.6428571428571429</v>
      </c>
      <c r="Y6" s="221">
        <f>Ответы_учащихся!AC23/Ответы_учащихся!$F$6</f>
        <v>7.1428571428571425E-2</v>
      </c>
      <c r="Z6" s="221">
        <f>Ответы_учащихся!AD23/Ответы_учащихся!$F$6</f>
        <v>7.1428571428571425E-2</v>
      </c>
      <c r="AA6" s="221">
        <f>Ответы_учащихся!AE23/Ответы_учащихся!$F$6</f>
        <v>0.21428571428571427</v>
      </c>
    </row>
    <row r="7" spans="1:27" s="236" customFormat="1">
      <c r="A7" s="236" t="s">
        <v>83</v>
      </c>
      <c r="B7" s="221">
        <f>Ответы_учащихся!F24/Ответы_учащихся!$F$6</f>
        <v>3.5714285714285712E-2</v>
      </c>
      <c r="C7" s="221">
        <f>Ответы_учащихся!G24/Ответы_учащихся!$F$6</f>
        <v>3.5714285714285712E-2</v>
      </c>
      <c r="D7" s="221">
        <f>Ответы_учащихся!H24/Ответы_учащихся!$F$6</f>
        <v>3.5714285714285712E-2</v>
      </c>
      <c r="E7" s="221">
        <f>Ответы_учащихся!I24/Ответы_учащихся!$F$6</f>
        <v>3.5714285714285712E-2</v>
      </c>
      <c r="F7" s="221">
        <f>Ответы_учащихся!J24/Ответы_учащихся!$F$6</f>
        <v>3.5714285714285712E-2</v>
      </c>
      <c r="G7" s="221">
        <f>Ответы_учащихся!K24/Ответы_учащихся!$F$6</f>
        <v>3.5714285714285712E-2</v>
      </c>
      <c r="H7" s="221">
        <f>Ответы_учащихся!L24/Ответы_учащихся!$F$6</f>
        <v>3.5714285714285712E-2</v>
      </c>
      <c r="I7" s="221">
        <f>Ответы_учащихся!M24/Ответы_учащихся!$F$6</f>
        <v>3.5714285714285712E-2</v>
      </c>
      <c r="J7" s="221">
        <f>Ответы_учащихся!N24/Ответы_учащихся!$F$6</f>
        <v>3.5714285714285712E-2</v>
      </c>
      <c r="K7" s="221">
        <f>Ответы_учащихся!O24/Ответы_учащихся!$F$6</f>
        <v>3.5714285714285712E-2</v>
      </c>
      <c r="L7" s="221">
        <f>Ответы_учащихся!P24/Ответы_учащихся!$F$6</f>
        <v>3.5714285714285712E-2</v>
      </c>
      <c r="M7" s="221">
        <f>Ответы_учащихся!Q24/Ответы_учащихся!$F$6</f>
        <v>3.5714285714285712E-2</v>
      </c>
      <c r="N7" s="221">
        <f>Ответы_учащихся!R24/Ответы_учащихся!$F$6</f>
        <v>3.5714285714285712E-2</v>
      </c>
      <c r="O7" s="221">
        <f>Ответы_учащихся!S24/Ответы_учащихся!$F$6</f>
        <v>3.5714285714285712E-2</v>
      </c>
      <c r="P7" s="221">
        <f>Ответы_учащихся!T24/Ответы_учащихся!$F$6</f>
        <v>3.5714285714285712E-2</v>
      </c>
      <c r="Q7" s="221">
        <f>Ответы_учащихся!U24/Ответы_учащихся!$F$6</f>
        <v>3.5714285714285712E-2</v>
      </c>
      <c r="R7" s="221">
        <f>Ответы_учащихся!V24/Ответы_учащихся!$F$6</f>
        <v>3.5714285714285712E-2</v>
      </c>
      <c r="S7" s="221">
        <f>Ответы_учащихся!W24/Ответы_учащихся!$F$6</f>
        <v>3.5714285714285712E-2</v>
      </c>
      <c r="T7" s="221">
        <f>Ответы_учащихся!X24/Ответы_учащихся!$F$6</f>
        <v>3.5714285714285712E-2</v>
      </c>
      <c r="U7" s="221">
        <f>Ответы_учащихся!Y24/Ответы_учащихся!$F$6</f>
        <v>3.5714285714285712E-2</v>
      </c>
      <c r="V7" s="221">
        <f>Ответы_учащихся!Z24/Ответы_учащихся!$F$6</f>
        <v>3.5714285714285712E-2</v>
      </c>
      <c r="W7" s="221">
        <f>Ответы_учащихся!AA24/Ответы_учащихся!$F$6</f>
        <v>3.5714285714285712E-2</v>
      </c>
      <c r="X7" s="221">
        <f>Ответы_учащихся!AB24/Ответы_учащихся!$F$6</f>
        <v>3.5714285714285712E-2</v>
      </c>
      <c r="Y7" s="221">
        <f>Ответы_учащихся!AC24/Ответы_учащихся!$F$6</f>
        <v>3.5714285714285712E-2</v>
      </c>
      <c r="Z7" s="221">
        <f>Ответы_учащихся!AD24/Ответы_учащихся!$F$6</f>
        <v>3.5714285714285712E-2</v>
      </c>
      <c r="AA7" s="221">
        <f>Ответы_учащихся!AE24/Ответы_учащихся!$F$6</f>
        <v>3.5714285714285712E-2</v>
      </c>
    </row>
    <row r="8" spans="1:27" ht="25.5">
      <c r="A8" s="146" t="s">
        <v>149</v>
      </c>
      <c r="B8" s="221">
        <f>SUM(B3:B4)/Ответы_учащихся!$F$6</f>
        <v>0.7857142857142857</v>
      </c>
      <c r="C8" s="221">
        <f>SUM(C3:C4)/Ответы_учащихся!$F$6</f>
        <v>0.6428571428571429</v>
      </c>
      <c r="D8" s="221">
        <f>SUM(D3:D4)/Ответы_учащихся!$F$6</f>
        <v>0.75</v>
      </c>
      <c r="E8" s="221">
        <f>SUM(E3:E4)/Ответы_учащихся!$F$6</f>
        <v>0.6428571428571429</v>
      </c>
      <c r="F8" s="221">
        <f>SUM(F3:F4)/Ответы_учащихся!$F$6</f>
        <v>0.8571428571428571</v>
      </c>
      <c r="G8" s="221">
        <f>SUM(G3:G4)/Ответы_учащихся!$F$6</f>
        <v>0.8928571428571429</v>
      </c>
      <c r="H8" s="221">
        <f>SUM(H3:H4)/Ответы_учащихся!$F$6</f>
        <v>0.8571428571428571</v>
      </c>
      <c r="I8" s="221">
        <f>SUM(I3:I4)/Ответы_учащихся!$F$6</f>
        <v>0.5714285714285714</v>
      </c>
      <c r="J8" s="221">
        <f>SUM(J3:J4)/Ответы_учащихся!$F$6</f>
        <v>0.7857142857142857</v>
      </c>
      <c r="K8" s="221">
        <f>SUM(K3:K4)/Ответы_учащихся!$F$6</f>
        <v>0.75</v>
      </c>
      <c r="L8" s="221">
        <f>SUM(L3:L4)/Ответы_учащихся!$F$6</f>
        <v>0.9285714285714286</v>
      </c>
      <c r="M8" s="221">
        <f>SUM(M3:M4)/Ответы_учащихся!$F$6</f>
        <v>0.8928571428571429</v>
      </c>
      <c r="N8" s="221">
        <f>SUM(N3:N4)/Ответы_учащихся!$F$6</f>
        <v>0.9285714285714286</v>
      </c>
      <c r="O8" s="221">
        <f>SUM(O3:O4)/Ответы_учащихся!$F$6</f>
        <v>0.8928571428571429</v>
      </c>
      <c r="P8" s="221">
        <f>SUM(P3:P4)/Ответы_учащихся!$F$6</f>
        <v>0.8571428571428571</v>
      </c>
      <c r="Q8" s="221">
        <f>SUM(Q3:Q4)/Ответы_учащихся!$F$6</f>
        <v>0.75</v>
      </c>
      <c r="R8" s="221">
        <f>SUM(R3:R4)/Ответы_учащихся!$F$6</f>
        <v>0.8571428571428571</v>
      </c>
      <c r="S8" s="221">
        <f>SUM(S3:S4)/Ответы_учащихся!$F$6</f>
        <v>0.7857142857142857</v>
      </c>
      <c r="T8" s="221">
        <f>SUM(T3:T4)/Ответы_учащихся!$F$6</f>
        <v>0.7142857142857143</v>
      </c>
      <c r="U8" s="221">
        <f>SUM(U3:U4)/Ответы_учащихся!$F$6</f>
        <v>0.6785714285714286</v>
      </c>
      <c r="V8" s="221">
        <f>SUM(V3:V4)/Ответы_учащихся!$F$6</f>
        <v>0.75</v>
      </c>
      <c r="W8" s="221">
        <f>SUM(W3:W4)/Ответы_учащихся!$F$6</f>
        <v>0.8214285714285714</v>
      </c>
      <c r="X8" s="221">
        <f>SUM(X3:X4)/Ответы_учащихся!$F$6</f>
        <v>0.32142857142857145</v>
      </c>
      <c r="Y8" s="221">
        <f>SUM(Y3:Y4)/Ответы_учащихся!$F$6</f>
        <v>0.8928571428571429</v>
      </c>
      <c r="Z8" s="221">
        <f>SUM(Z3:Z4)/Ответы_учащихся!$F$6</f>
        <v>0.8928571428571429</v>
      </c>
      <c r="AA8" s="221">
        <f>SUM(AA3:AA4)/Ответы_учащихся!$F$6</f>
        <v>0.75</v>
      </c>
    </row>
  </sheetData>
  <mergeCells count="2">
    <mergeCell ref="B1:O1"/>
    <mergeCell ref="P1:AA1"/>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00B0F0"/>
  </sheetPr>
  <dimension ref="B2:M51"/>
  <sheetViews>
    <sheetView workbookViewId="0">
      <selection activeCell="D4" sqref="D4"/>
    </sheetView>
  </sheetViews>
  <sheetFormatPr defaultRowHeight="12.75"/>
  <cols>
    <col min="1" max="1" width="2.85546875" customWidth="1"/>
    <col min="2" max="2" width="6.7109375" customWidth="1"/>
    <col min="3" max="3" width="35.85546875" customWidth="1"/>
    <col min="4" max="4" width="54.85546875" customWidth="1"/>
    <col min="5" max="7" width="12.85546875" customWidth="1"/>
    <col min="8" max="8" width="0" style="289" hidden="1" customWidth="1"/>
    <col min="13" max="13" width="0" style="289" hidden="1" customWidth="1"/>
  </cols>
  <sheetData>
    <row r="2" spans="2:13" ht="19.5">
      <c r="B2" s="359" t="s">
        <v>49</v>
      </c>
      <c r="C2" s="359"/>
      <c r="D2" s="359"/>
      <c r="E2" s="359"/>
      <c r="F2" s="359"/>
      <c r="G2" s="359"/>
      <c r="H2" s="359"/>
      <c r="I2" s="359"/>
      <c r="J2" s="359"/>
      <c r="K2" s="359"/>
      <c r="L2" s="359"/>
    </row>
    <row r="4" spans="2:13" ht="15.75">
      <c r="B4" s="418" t="s">
        <v>418</v>
      </c>
      <c r="C4" s="418"/>
      <c r="D4" s="283"/>
    </row>
    <row r="5" spans="2:13" ht="15.75">
      <c r="B5" s="284"/>
    </row>
    <row r="6" spans="2:13" ht="15.75">
      <c r="B6" s="417" t="s">
        <v>420</v>
      </c>
      <c r="C6" s="417"/>
      <c r="D6" s="417"/>
      <c r="E6" s="377" t="e">
        <f>VLOOKUP(D4,Ответы_учащихся!D25:BA64,50,FALSE)</f>
        <v>#N/A</v>
      </c>
      <c r="F6" s="377"/>
    </row>
    <row r="7" spans="2:13" ht="15.75">
      <c r="B7" s="284"/>
      <c r="C7" s="284"/>
      <c r="E7" s="285" t="s">
        <v>117</v>
      </c>
      <c r="F7" s="285" t="s">
        <v>423</v>
      </c>
    </row>
    <row r="8" spans="2:13" ht="15.75">
      <c r="B8" s="417" t="s">
        <v>419</v>
      </c>
      <c r="C8" s="417"/>
      <c r="D8" s="417"/>
      <c r="E8" s="288" t="e">
        <f>VLOOKUP(D4,Ответы_учащихся!D25:BA64,45,FALSE)</f>
        <v>#N/A</v>
      </c>
      <c r="F8" s="288">
        <f>Ответы_учащихся!AV24</f>
        <v>0.74078341013824889</v>
      </c>
    </row>
    <row r="9" spans="2:13" ht="15.75">
      <c r="B9" s="417" t="s">
        <v>421</v>
      </c>
      <c r="C9" s="417"/>
      <c r="D9" s="417"/>
      <c r="E9" s="288" t="e">
        <f>VLOOKUP(D4,Ответы_учащихся!D25:BA64,47,FALSE)</f>
        <v>#N/A</v>
      </c>
      <c r="F9" s="288">
        <f>Ответы_учащихся!AX24</f>
        <v>0.74579831932773111</v>
      </c>
    </row>
    <row r="10" spans="2:13" ht="15.75">
      <c r="B10" s="417" t="s">
        <v>422</v>
      </c>
      <c r="C10" s="417"/>
      <c r="D10" s="417"/>
      <c r="E10" s="288" t="e">
        <f>VLOOKUP(D4,Ответы_учащихся!D25:BA64,49,FALSE)</f>
        <v>#N/A</v>
      </c>
      <c r="F10" s="288">
        <f>Ответы_учащихся!AZ24</f>
        <v>0.73469387755102045</v>
      </c>
    </row>
    <row r="12" spans="2:13" ht="15.75">
      <c r="B12" s="377" t="s">
        <v>39</v>
      </c>
      <c r="C12" s="377"/>
      <c r="D12" s="377"/>
      <c r="E12" s="377"/>
      <c r="F12" s="377"/>
      <c r="G12" s="377"/>
    </row>
    <row r="14" spans="2:13" ht="36" customHeight="1">
      <c r="B14" s="274" t="s">
        <v>50</v>
      </c>
      <c r="C14" s="274" t="s">
        <v>51</v>
      </c>
      <c r="D14" s="274" t="s">
        <v>53</v>
      </c>
      <c r="E14" s="286" t="s">
        <v>424</v>
      </c>
      <c r="F14" s="286" t="s">
        <v>425</v>
      </c>
      <c r="G14" s="286" t="s">
        <v>426</v>
      </c>
    </row>
    <row r="15" spans="2:13" ht="31.5">
      <c r="B15" s="271">
        <v>1</v>
      </c>
      <c r="C15" s="272" t="s">
        <v>56</v>
      </c>
      <c r="D15" s="272" t="s">
        <v>57</v>
      </c>
      <c r="E15" s="287" t="e">
        <f>IF(H15=1,"верно","")</f>
        <v>#N/A</v>
      </c>
      <c r="F15" s="287" t="e">
        <f>IF(H15=0,"неверно","")</f>
        <v>#N/A</v>
      </c>
      <c r="G15" s="287" t="e">
        <f>IF(H15="N","не приступал","")</f>
        <v>#N/A</v>
      </c>
      <c r="H15" s="289" t="e">
        <f>VLOOKUP($D$4,Ответы_учащихся!$D$25:$BA$64,M15,FALSE)</f>
        <v>#N/A</v>
      </c>
      <c r="M15" s="289">
        <v>3</v>
      </c>
    </row>
    <row r="16" spans="2:13" ht="47.25" customHeight="1">
      <c r="B16" s="271">
        <v>2</v>
      </c>
      <c r="C16" s="272" t="s">
        <v>59</v>
      </c>
      <c r="D16" s="272" t="s">
        <v>60</v>
      </c>
      <c r="E16" s="287" t="e">
        <f t="shared" ref="E16:E28" si="0">IF(H16=1,"верно","")</f>
        <v>#N/A</v>
      </c>
      <c r="F16" s="287" t="e">
        <f t="shared" ref="F16:F28" si="1">IF(H16=0,"неверно","")</f>
        <v>#N/A</v>
      </c>
      <c r="G16" s="287" t="e">
        <f t="shared" ref="G16:G28" si="2">IF(H16="N","не приступал","")</f>
        <v>#N/A</v>
      </c>
      <c r="H16" s="289" t="e">
        <f>VLOOKUP($D$4,Ответы_учащихся!$D$25:$BA$64,M16,FALSE)</f>
        <v>#N/A</v>
      </c>
      <c r="M16" s="289">
        <v>4</v>
      </c>
    </row>
    <row r="17" spans="2:13" ht="36.75" customHeight="1">
      <c r="B17" s="271">
        <v>3</v>
      </c>
      <c r="C17" s="272" t="s">
        <v>62</v>
      </c>
      <c r="D17" s="272" t="s">
        <v>63</v>
      </c>
      <c r="E17" s="287" t="e">
        <f t="shared" si="0"/>
        <v>#N/A</v>
      </c>
      <c r="F17" s="287" t="e">
        <f t="shared" si="1"/>
        <v>#N/A</v>
      </c>
      <c r="G17" s="287" t="e">
        <f t="shared" si="2"/>
        <v>#N/A</v>
      </c>
      <c r="H17" s="289" t="e">
        <f>VLOOKUP($D$4,Ответы_учащихся!$D$25:$BA$64,M17,FALSE)</f>
        <v>#N/A</v>
      </c>
      <c r="M17" s="289">
        <v>5</v>
      </c>
    </row>
    <row r="18" spans="2:13" ht="40.5" customHeight="1">
      <c r="B18" s="271">
        <v>4</v>
      </c>
      <c r="C18" s="272" t="s">
        <v>64</v>
      </c>
      <c r="D18" s="272" t="s">
        <v>65</v>
      </c>
      <c r="E18" s="287" t="e">
        <f t="shared" si="0"/>
        <v>#N/A</v>
      </c>
      <c r="F18" s="287" t="e">
        <f t="shared" si="1"/>
        <v>#N/A</v>
      </c>
      <c r="G18" s="287" t="e">
        <f t="shared" si="2"/>
        <v>#N/A</v>
      </c>
      <c r="H18" s="289" t="e">
        <f>VLOOKUP($D$4,Ответы_учащихся!$D$25:$BA$64,M18,FALSE)</f>
        <v>#N/A</v>
      </c>
      <c r="M18" s="289">
        <v>6</v>
      </c>
    </row>
    <row r="19" spans="2:13" ht="48" customHeight="1">
      <c r="B19" s="276">
        <v>5</v>
      </c>
      <c r="C19" s="273" t="s">
        <v>59</v>
      </c>
      <c r="D19" s="273" t="s">
        <v>67</v>
      </c>
      <c r="E19" s="287" t="e">
        <f>IF(H19=1,"частично",IF(H19=2,"верно",""))</f>
        <v>#N/A</v>
      </c>
      <c r="F19" s="287" t="e">
        <f t="shared" si="1"/>
        <v>#N/A</v>
      </c>
      <c r="G19" s="287" t="e">
        <f t="shared" si="2"/>
        <v>#N/A</v>
      </c>
      <c r="H19" s="289" t="e">
        <f>VLOOKUP($D$4,Ответы_учащихся!$D$25:$BA$64,M19,FALSE)</f>
        <v>#N/A</v>
      </c>
      <c r="M19" s="289">
        <v>7</v>
      </c>
    </row>
    <row r="20" spans="2:13" ht="37.5" customHeight="1">
      <c r="B20" s="271">
        <v>6</v>
      </c>
      <c r="C20" s="272" t="s">
        <v>62</v>
      </c>
      <c r="D20" s="272" t="s">
        <v>68</v>
      </c>
      <c r="E20" s="287" t="e">
        <f t="shared" si="0"/>
        <v>#N/A</v>
      </c>
      <c r="F20" s="287" t="e">
        <f t="shared" si="1"/>
        <v>#N/A</v>
      </c>
      <c r="G20" s="287" t="e">
        <f t="shared" si="2"/>
        <v>#N/A</v>
      </c>
      <c r="H20" s="289" t="e">
        <f>VLOOKUP($D$4,Ответы_учащихся!$D$25:$BA$64,M20,FALSE)</f>
        <v>#N/A</v>
      </c>
      <c r="M20" s="289">
        <v>8</v>
      </c>
    </row>
    <row r="21" spans="2:13" ht="40.5" customHeight="1">
      <c r="B21" s="276">
        <v>7</v>
      </c>
      <c r="C21" s="273" t="s">
        <v>62</v>
      </c>
      <c r="D21" s="273" t="s">
        <v>69</v>
      </c>
      <c r="E21" s="287" t="e">
        <f>IF(H21=1,"частично",IF(H21=2,"верно",""))</f>
        <v>#N/A</v>
      </c>
      <c r="F21" s="287" t="e">
        <f t="shared" si="1"/>
        <v>#N/A</v>
      </c>
      <c r="G21" s="287" t="e">
        <f t="shared" si="2"/>
        <v>#N/A</v>
      </c>
      <c r="H21" s="289" t="e">
        <f>VLOOKUP($D$4,Ответы_учащихся!$D$25:$BA$64,M21,FALSE)</f>
        <v>#N/A</v>
      </c>
      <c r="M21" s="289">
        <v>9</v>
      </c>
    </row>
    <row r="22" spans="2:13" ht="47.25">
      <c r="B22" s="271">
        <v>8</v>
      </c>
      <c r="C22" s="272" t="s">
        <v>59</v>
      </c>
      <c r="D22" s="272" t="s">
        <v>70</v>
      </c>
      <c r="E22" s="287" t="e">
        <f t="shared" si="0"/>
        <v>#N/A</v>
      </c>
      <c r="F22" s="287" t="e">
        <f t="shared" si="1"/>
        <v>#N/A</v>
      </c>
      <c r="G22" s="287" t="e">
        <f t="shared" si="2"/>
        <v>#N/A</v>
      </c>
      <c r="H22" s="289" t="e">
        <f>VLOOKUP($D$4,Ответы_учащихся!$D$25:$BA$64,M22,FALSE)</f>
        <v>#N/A</v>
      </c>
      <c r="M22" s="289">
        <v>10</v>
      </c>
    </row>
    <row r="23" spans="2:13" ht="49.5" customHeight="1">
      <c r="B23" s="271">
        <v>9</v>
      </c>
      <c r="C23" s="272" t="s">
        <v>59</v>
      </c>
      <c r="D23" s="272" t="s">
        <v>71</v>
      </c>
      <c r="E23" s="287" t="e">
        <f t="shared" si="0"/>
        <v>#N/A</v>
      </c>
      <c r="F23" s="287" t="e">
        <f t="shared" si="1"/>
        <v>#N/A</v>
      </c>
      <c r="G23" s="287" t="e">
        <f t="shared" si="2"/>
        <v>#N/A</v>
      </c>
      <c r="H23" s="289" t="e">
        <f>VLOOKUP($D$4,Ответы_учащихся!$D$25:$BA$64,M23,FALSE)</f>
        <v>#N/A</v>
      </c>
      <c r="M23" s="289">
        <v>11</v>
      </c>
    </row>
    <row r="24" spans="2:13" ht="47.25">
      <c r="B24" s="271">
        <v>10</v>
      </c>
      <c r="C24" s="272" t="s">
        <v>59</v>
      </c>
      <c r="D24" s="272" t="s">
        <v>72</v>
      </c>
      <c r="E24" s="287" t="e">
        <f t="shared" si="0"/>
        <v>#N/A</v>
      </c>
      <c r="F24" s="287" t="e">
        <f t="shared" si="1"/>
        <v>#N/A</v>
      </c>
      <c r="G24" s="287" t="e">
        <f t="shared" si="2"/>
        <v>#N/A</v>
      </c>
      <c r="H24" s="289" t="e">
        <f>VLOOKUP($D$4,Ответы_учащихся!$D$25:$BA$64,M24,FALSE)</f>
        <v>#N/A</v>
      </c>
      <c r="M24" s="289">
        <v>12</v>
      </c>
    </row>
    <row r="25" spans="2:13" ht="39" customHeight="1">
      <c r="B25" s="271">
        <v>11</v>
      </c>
      <c r="C25" s="272" t="s">
        <v>64</v>
      </c>
      <c r="D25" s="272" t="s">
        <v>428</v>
      </c>
      <c r="E25" s="287" t="e">
        <f t="shared" si="0"/>
        <v>#N/A</v>
      </c>
      <c r="F25" s="287" t="e">
        <f t="shared" si="1"/>
        <v>#N/A</v>
      </c>
      <c r="G25" s="287" t="e">
        <f t="shared" si="2"/>
        <v>#N/A</v>
      </c>
      <c r="H25" s="289" t="e">
        <f>VLOOKUP($D$4,Ответы_учащихся!$D$25:$BA$64,M25,FALSE)</f>
        <v>#N/A</v>
      </c>
      <c r="M25" s="289">
        <v>13</v>
      </c>
    </row>
    <row r="26" spans="2:13" ht="32.25" customHeight="1">
      <c r="B26" s="271">
        <v>12</v>
      </c>
      <c r="C26" s="272" t="s">
        <v>74</v>
      </c>
      <c r="D26" s="272" t="s">
        <v>75</v>
      </c>
      <c r="E26" s="287" t="e">
        <f t="shared" si="0"/>
        <v>#N/A</v>
      </c>
      <c r="F26" s="287" t="e">
        <f t="shared" si="1"/>
        <v>#N/A</v>
      </c>
      <c r="G26" s="287" t="e">
        <f t="shared" si="2"/>
        <v>#N/A</v>
      </c>
      <c r="H26" s="289" t="e">
        <f>VLOOKUP($D$4,Ответы_учащихся!$D$25:$BA$64,M26,FALSE)</f>
        <v>#N/A</v>
      </c>
      <c r="M26" s="289">
        <v>14</v>
      </c>
    </row>
    <row r="27" spans="2:13" ht="51" customHeight="1">
      <c r="B27" s="276">
        <v>13</v>
      </c>
      <c r="C27" s="273" t="s">
        <v>64</v>
      </c>
      <c r="D27" s="273" t="s">
        <v>76</v>
      </c>
      <c r="E27" s="287" t="e">
        <f>IF(H27=1,"частично",IF(H27=2,"верно",""))</f>
        <v>#N/A</v>
      </c>
      <c r="F27" s="287" t="e">
        <f t="shared" si="1"/>
        <v>#N/A</v>
      </c>
      <c r="G27" s="287" t="e">
        <f t="shared" si="2"/>
        <v>#N/A</v>
      </c>
      <c r="H27" s="289" t="e">
        <f>VLOOKUP($D$4,Ответы_учащихся!$D$25:$BA$64,M27,FALSE)</f>
        <v>#N/A</v>
      </c>
      <c r="M27" s="289">
        <v>15</v>
      </c>
    </row>
    <row r="28" spans="2:13" ht="33.75" customHeight="1">
      <c r="B28" s="271">
        <v>14</v>
      </c>
      <c r="C28" s="272" t="s">
        <v>74</v>
      </c>
      <c r="D28" s="272" t="s">
        <v>77</v>
      </c>
      <c r="E28" s="287" t="e">
        <f t="shared" si="0"/>
        <v>#N/A</v>
      </c>
      <c r="F28" s="287" t="e">
        <f t="shared" si="1"/>
        <v>#N/A</v>
      </c>
      <c r="G28" s="287" t="e">
        <f t="shared" si="2"/>
        <v>#N/A</v>
      </c>
      <c r="H28" s="289" t="e">
        <f>VLOOKUP($D$4,Ответы_учащихся!$D$25:$BA$64,M28,FALSE)</f>
        <v>#N/A</v>
      </c>
      <c r="M28" s="289">
        <v>16</v>
      </c>
    </row>
    <row r="31" spans="2:13" ht="15.75">
      <c r="B31" s="377" t="s">
        <v>427</v>
      </c>
      <c r="C31" s="377"/>
      <c r="D31" s="377"/>
      <c r="E31" s="377"/>
      <c r="F31" s="377"/>
      <c r="G31" s="377"/>
    </row>
    <row r="33" spans="2:13" ht="31.5">
      <c r="B33" s="274" t="s">
        <v>50</v>
      </c>
      <c r="C33" s="274" t="s">
        <v>51</v>
      </c>
      <c r="D33" s="274" t="s">
        <v>53</v>
      </c>
      <c r="E33" s="286" t="s">
        <v>424</v>
      </c>
      <c r="F33" s="286" t="s">
        <v>425</v>
      </c>
      <c r="G33" s="286" t="s">
        <v>426</v>
      </c>
    </row>
    <row r="34" spans="2:13" ht="47.25">
      <c r="B34" s="271">
        <v>1</v>
      </c>
      <c r="C34" s="272" t="s">
        <v>62</v>
      </c>
      <c r="D34" s="272" t="s">
        <v>88</v>
      </c>
      <c r="E34" s="287" t="e">
        <f>IF(H34=1,"верно","")</f>
        <v>#N/A</v>
      </c>
      <c r="F34" s="287" t="e">
        <f>IF(H34=0,"неверно","")</f>
        <v>#N/A</v>
      </c>
      <c r="G34" s="287" t="e">
        <f>IF(H34="N","не приступал","")</f>
        <v>#N/A</v>
      </c>
      <c r="H34" s="289" t="e">
        <f>VLOOKUP($D$4,Ответы_учащихся!$D$25:$BA$64,M34,FALSE)</f>
        <v>#N/A</v>
      </c>
      <c r="M34" s="289">
        <v>17</v>
      </c>
    </row>
    <row r="35" spans="2:13" ht="47.25">
      <c r="B35" s="271">
        <v>2</v>
      </c>
      <c r="C35" s="272" t="s">
        <v>59</v>
      </c>
      <c r="D35" s="272" t="s">
        <v>89</v>
      </c>
      <c r="E35" s="287" t="e">
        <f t="shared" ref="E35:E45" si="3">IF(H35=1,"верно","")</f>
        <v>#N/A</v>
      </c>
      <c r="F35" s="287" t="e">
        <f t="shared" ref="F35:F45" si="4">IF(H35=0,"неверно","")</f>
        <v>#N/A</v>
      </c>
      <c r="G35" s="287" t="e">
        <f t="shared" ref="G35:G45" si="5">IF(H35="N","не приступал","")</f>
        <v>#N/A</v>
      </c>
      <c r="H35" s="289" t="e">
        <f>VLOOKUP($D$4,Ответы_учащихся!$D$25:$BA$64,M35,FALSE)</f>
        <v>#N/A</v>
      </c>
      <c r="M35" s="289">
        <v>18</v>
      </c>
    </row>
    <row r="36" spans="2:13" ht="47.25">
      <c r="B36" s="271">
        <v>3</v>
      </c>
      <c r="C36" s="272" t="s">
        <v>62</v>
      </c>
      <c r="D36" s="272" t="s">
        <v>90</v>
      </c>
      <c r="E36" s="287" t="e">
        <f t="shared" si="3"/>
        <v>#N/A</v>
      </c>
      <c r="F36" s="287" t="e">
        <f t="shared" si="4"/>
        <v>#N/A</v>
      </c>
      <c r="G36" s="287" t="e">
        <f t="shared" si="5"/>
        <v>#N/A</v>
      </c>
      <c r="H36" s="289" t="e">
        <f>VLOOKUP($D$4,Ответы_учащихся!$D$25:$BA$64,M36,FALSE)</f>
        <v>#N/A</v>
      </c>
      <c r="M36" s="289">
        <v>19</v>
      </c>
    </row>
    <row r="37" spans="2:13" ht="47.25">
      <c r="B37" s="271">
        <v>4</v>
      </c>
      <c r="C37" s="272" t="s">
        <v>59</v>
      </c>
      <c r="D37" s="272" t="s">
        <v>91</v>
      </c>
      <c r="E37" s="287" t="e">
        <f t="shared" si="3"/>
        <v>#N/A</v>
      </c>
      <c r="F37" s="287" t="e">
        <f t="shared" si="4"/>
        <v>#N/A</v>
      </c>
      <c r="G37" s="287" t="e">
        <f t="shared" si="5"/>
        <v>#N/A</v>
      </c>
      <c r="H37" s="289" t="e">
        <f>VLOOKUP($D$4,Ответы_учащихся!$D$25:$BA$64,M37,FALSE)</f>
        <v>#N/A</v>
      </c>
      <c r="M37" s="289">
        <v>20</v>
      </c>
    </row>
    <row r="38" spans="2:13" ht="36" customHeight="1">
      <c r="B38" s="271">
        <v>5</v>
      </c>
      <c r="C38" s="216" t="s">
        <v>64</v>
      </c>
      <c r="D38" s="216" t="s">
        <v>92</v>
      </c>
      <c r="E38" s="287" t="e">
        <f t="shared" si="3"/>
        <v>#N/A</v>
      </c>
      <c r="F38" s="287" t="e">
        <f t="shared" si="4"/>
        <v>#N/A</v>
      </c>
      <c r="G38" s="287" t="e">
        <f t="shared" si="5"/>
        <v>#N/A</v>
      </c>
      <c r="H38" s="289" t="e">
        <f>VLOOKUP($D$4,Ответы_учащихся!$D$25:$BA$64,M38,FALSE)</f>
        <v>#N/A</v>
      </c>
      <c r="M38" s="289">
        <v>21</v>
      </c>
    </row>
    <row r="39" spans="2:13" ht="31.5">
      <c r="B39" s="271">
        <v>6</v>
      </c>
      <c r="C39" s="216" t="s">
        <v>62</v>
      </c>
      <c r="D39" s="216" t="s">
        <v>93</v>
      </c>
      <c r="E39" s="287" t="e">
        <f t="shared" si="3"/>
        <v>#N/A</v>
      </c>
      <c r="F39" s="287" t="e">
        <f t="shared" si="4"/>
        <v>#N/A</v>
      </c>
      <c r="G39" s="287" t="e">
        <f t="shared" si="5"/>
        <v>#N/A</v>
      </c>
      <c r="H39" s="289" t="e">
        <f>VLOOKUP($D$4,Ответы_учащихся!$D$25:$BA$64,M39,FALSE)</f>
        <v>#N/A</v>
      </c>
      <c r="M39" s="289">
        <v>22</v>
      </c>
    </row>
    <row r="40" spans="2:13" ht="47.25">
      <c r="B40" s="271">
        <v>7</v>
      </c>
      <c r="C40" s="272" t="s">
        <v>59</v>
      </c>
      <c r="D40" s="272" t="s">
        <v>94</v>
      </c>
      <c r="E40" s="287" t="e">
        <f t="shared" si="3"/>
        <v>#N/A</v>
      </c>
      <c r="F40" s="287" t="e">
        <f t="shared" si="4"/>
        <v>#N/A</v>
      </c>
      <c r="G40" s="287" t="e">
        <f t="shared" si="5"/>
        <v>#N/A</v>
      </c>
      <c r="H40" s="289" t="e">
        <f>VLOOKUP($D$4,Ответы_учащихся!$D$25:$BA$64,M40,FALSE)</f>
        <v>#N/A</v>
      </c>
      <c r="M40" s="289">
        <v>23</v>
      </c>
    </row>
    <row r="41" spans="2:13" ht="49.5" customHeight="1">
      <c r="B41" s="275">
        <v>8</v>
      </c>
      <c r="C41" s="273" t="s">
        <v>59</v>
      </c>
      <c r="D41" s="273" t="s">
        <v>95</v>
      </c>
      <c r="E41" s="287" t="e">
        <f>IF(H41=1,"частично",IF(H41=2,"верно",""))</f>
        <v>#N/A</v>
      </c>
      <c r="F41" s="287" t="e">
        <f t="shared" si="4"/>
        <v>#N/A</v>
      </c>
      <c r="G41" s="287" t="e">
        <f t="shared" si="5"/>
        <v>#N/A</v>
      </c>
      <c r="H41" s="289" t="e">
        <f>VLOOKUP($D$4,Ответы_учащихся!$D$25:$BA$64,M41,FALSE)</f>
        <v>#N/A</v>
      </c>
      <c r="M41" s="289">
        <v>24</v>
      </c>
    </row>
    <row r="42" spans="2:13" ht="35.25" customHeight="1">
      <c r="B42" s="271">
        <v>9</v>
      </c>
      <c r="C42" s="216" t="s">
        <v>64</v>
      </c>
      <c r="D42" s="216" t="s">
        <v>96</v>
      </c>
      <c r="E42" s="287" t="e">
        <f t="shared" si="3"/>
        <v>#N/A</v>
      </c>
      <c r="F42" s="287" t="e">
        <f t="shared" si="4"/>
        <v>#N/A</v>
      </c>
      <c r="G42" s="287" t="e">
        <f t="shared" si="5"/>
        <v>#N/A</v>
      </c>
      <c r="H42" s="289" t="e">
        <f>VLOOKUP($D$4,Ответы_учащихся!$D$25:$BA$64,M42,FALSE)</f>
        <v>#N/A</v>
      </c>
      <c r="M42" s="289">
        <v>25</v>
      </c>
    </row>
    <row r="43" spans="2:13" ht="31.5">
      <c r="B43" s="271">
        <v>10</v>
      </c>
      <c r="C43" s="272" t="s">
        <v>62</v>
      </c>
      <c r="D43" s="272" t="s">
        <v>413</v>
      </c>
      <c r="E43" s="287" t="e">
        <f t="shared" si="3"/>
        <v>#N/A</v>
      </c>
      <c r="F43" s="287" t="e">
        <f t="shared" si="4"/>
        <v>#N/A</v>
      </c>
      <c r="G43" s="287" t="e">
        <f t="shared" si="5"/>
        <v>#N/A</v>
      </c>
      <c r="H43" s="289" t="e">
        <f>VLOOKUP($D$4,Ответы_учащихся!$D$25:$BA$64,M43,FALSE)</f>
        <v>#N/A</v>
      </c>
      <c r="M43" s="289">
        <v>26</v>
      </c>
    </row>
    <row r="44" spans="2:13" ht="33.75" customHeight="1">
      <c r="B44" s="276">
        <v>11</v>
      </c>
      <c r="C44" s="273" t="s">
        <v>74</v>
      </c>
      <c r="D44" s="273" t="s">
        <v>97</v>
      </c>
      <c r="E44" s="287" t="e">
        <f>IF(H44=1,"частично",IF(H44=2,"верно",""))</f>
        <v>#N/A</v>
      </c>
      <c r="F44" s="287" t="e">
        <f t="shared" si="4"/>
        <v>#N/A</v>
      </c>
      <c r="G44" s="287" t="e">
        <f t="shared" si="5"/>
        <v>#N/A</v>
      </c>
      <c r="H44" s="289" t="e">
        <f>VLOOKUP($D$4,Ответы_учащихся!$D$25:$BA$64,M44,FALSE)</f>
        <v>#N/A</v>
      </c>
      <c r="M44" s="289">
        <v>27</v>
      </c>
    </row>
    <row r="45" spans="2:13" ht="47.25">
      <c r="B45" s="271">
        <v>12</v>
      </c>
      <c r="C45" s="272" t="s">
        <v>59</v>
      </c>
      <c r="D45" s="272" t="s">
        <v>98</v>
      </c>
      <c r="E45" s="287" t="e">
        <f t="shared" si="3"/>
        <v>#N/A</v>
      </c>
      <c r="F45" s="287" t="e">
        <f t="shared" si="4"/>
        <v>#N/A</v>
      </c>
      <c r="G45" s="287" t="e">
        <f t="shared" si="5"/>
        <v>#N/A</v>
      </c>
      <c r="H45" s="289" t="e">
        <f>VLOOKUP($D$4,Ответы_учащихся!$D$25:$BA$64,M45,FALSE)</f>
        <v>#N/A</v>
      </c>
      <c r="M45" s="289">
        <v>28</v>
      </c>
    </row>
    <row r="48" spans="2:13" ht="15.75">
      <c r="B48" s="290"/>
      <c r="C48" s="419" t="s">
        <v>429</v>
      </c>
      <c r="D48" s="420"/>
    </row>
    <row r="49" spans="2:4" ht="15.75">
      <c r="B49" s="291"/>
      <c r="C49" s="419" t="s">
        <v>430</v>
      </c>
      <c r="D49" s="420"/>
    </row>
    <row r="50" spans="2:4" ht="15.75">
      <c r="B50" s="292"/>
      <c r="C50" s="419" t="s">
        <v>431</v>
      </c>
      <c r="D50" s="420"/>
    </row>
    <row r="51" spans="2:4" ht="15.75">
      <c r="B51" s="293"/>
      <c r="C51" s="419" t="s">
        <v>432</v>
      </c>
      <c r="D51" s="420"/>
    </row>
  </sheetData>
  <sheetProtection password="C621" sheet="1" objects="1" scenarios="1" selectLockedCells="1"/>
  <protectedRanges>
    <protectedRange sqref="D4" name="Диапазон1"/>
  </protectedRanges>
  <mergeCells count="13">
    <mergeCell ref="C48:D48"/>
    <mergeCell ref="C49:D49"/>
    <mergeCell ref="C50:D50"/>
    <mergeCell ref="C51:D51"/>
    <mergeCell ref="B12:G12"/>
    <mergeCell ref="B31:G31"/>
    <mergeCell ref="B10:D10"/>
    <mergeCell ref="E6:F6"/>
    <mergeCell ref="B2:L2"/>
    <mergeCell ref="B4:C4"/>
    <mergeCell ref="B6:D6"/>
    <mergeCell ref="B8:D8"/>
    <mergeCell ref="B9:D9"/>
  </mergeCells>
  <conditionalFormatting sqref="E7:F7">
    <cfRule type="containsErrors" dxfId="7" priority="8">
      <formula>ISERROR(E7)</formula>
    </cfRule>
  </conditionalFormatting>
  <conditionalFormatting sqref="E14:G14">
    <cfRule type="containsErrors" dxfId="6" priority="7">
      <formula>ISERROR(E14)</formula>
    </cfRule>
  </conditionalFormatting>
  <conditionalFormatting sqref="E33:G33">
    <cfRule type="containsErrors" dxfId="5" priority="6">
      <formula>ISERROR(E33)</formula>
    </cfRule>
  </conditionalFormatting>
  <conditionalFormatting sqref="E15:E28 E34:E45">
    <cfRule type="cellIs" dxfId="4" priority="4" operator="equal">
      <formula>"частично"</formula>
    </cfRule>
    <cfRule type="cellIs" dxfId="3" priority="5" operator="equal">
      <formula>"верно"</formula>
    </cfRule>
  </conditionalFormatting>
  <conditionalFormatting sqref="F15:F28 F34:F45">
    <cfRule type="cellIs" dxfId="2" priority="3" operator="equal">
      <formula>"неверно"</formula>
    </cfRule>
  </conditionalFormatting>
  <conditionalFormatting sqref="G15:G28 G34:G45">
    <cfRule type="cellIs" dxfId="1" priority="2" operator="equal">
      <formula>"не приступал"</formula>
    </cfRule>
  </conditionalFormatting>
  <conditionalFormatting sqref="E1:G1048576">
    <cfRule type="containsErrors" dxfId="0" priority="1">
      <formula>ISERROR(E1)</formula>
    </cfRule>
  </conditionalFormatting>
  <pageMargins left="0.7" right="0.7" top="0.75" bottom="0.75" header="0.3" footer="0.3"/>
  <extLst>
    <ext xmlns:x14="http://schemas.microsoft.com/office/spreadsheetml/2009/9/main" uri="{CCE6A557-97BC-4b89-ADB6-D9C93CAAB3DF}">
      <x14:dataValidations xmlns:xm="http://schemas.microsoft.com/office/excel/2006/main" xWindow="749" yWindow="241" count="1">
        <x14:dataValidation type="list" allowBlank="1" showInputMessage="1" showErrorMessage="1" prompt="Выберите фамилию учащегося из списка">
          <x14:formula1>
            <xm:f>'СПИСОК КЛАССА'!$D$25:$D$64</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FFFF00"/>
  </sheetPr>
  <dimension ref="A1:DE167"/>
  <sheetViews>
    <sheetView topLeftCell="B27" zoomScale="90" zoomScaleNormal="90" zoomScalePageLayoutView="90" workbookViewId="0">
      <selection activeCell="R46" sqref="R46"/>
    </sheetView>
  </sheetViews>
  <sheetFormatPr defaultRowHeight="12.75"/>
  <cols>
    <col min="1" max="1" width="4.7109375" style="7" hidden="1" customWidth="1"/>
    <col min="2" max="2" width="4" style="7" customWidth="1"/>
    <col min="3" max="3" width="4.28515625" style="7" bestFit="1" customWidth="1"/>
    <col min="4" max="4" width="29" style="7" customWidth="1"/>
    <col min="5" max="5" width="4" style="7" customWidth="1"/>
    <col min="6" max="31" width="5.42578125" style="7" customWidth="1"/>
    <col min="32" max="46" width="5.42578125" style="7" hidden="1" customWidth="1"/>
    <col min="47" max="47" width="6.5703125" style="7" customWidth="1"/>
    <col min="48" max="48" width="8.5703125" style="7" customWidth="1"/>
    <col min="49" max="49" width="9.140625" style="7" customWidth="1"/>
    <col min="50" max="50" width="15.85546875" style="7" customWidth="1"/>
    <col min="51" max="51" width="9.140625" style="7" customWidth="1"/>
    <col min="52" max="52" width="16.140625" style="7" customWidth="1"/>
    <col min="53" max="53" width="18.5703125" style="7" customWidth="1"/>
    <col min="54" max="56" width="8.140625" style="7" hidden="1" customWidth="1"/>
    <col min="57" max="57" width="6.85546875" style="7" hidden="1" customWidth="1"/>
    <col min="58" max="59" width="4.28515625" style="1" hidden="1" customWidth="1"/>
    <col min="60" max="83" width="4.28515625" style="7" hidden="1" customWidth="1"/>
    <col min="84" max="109" width="4" style="7" hidden="1" customWidth="1"/>
    <col min="110" max="16384" width="9.140625" style="7"/>
  </cols>
  <sheetData>
    <row r="1" spans="1:85" ht="17.25" customHeight="1">
      <c r="B1" s="93"/>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70"/>
      <c r="BC1" s="70"/>
      <c r="BD1" s="70"/>
      <c r="BE1" s="70"/>
      <c r="BF1" s="94"/>
      <c r="BG1" s="94"/>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row>
    <row r="2" spans="1:85" ht="30.75" customHeight="1">
      <c r="B2" s="93"/>
      <c r="C2" s="69"/>
      <c r="D2" s="71"/>
      <c r="E2" s="318" t="s">
        <v>23</v>
      </c>
      <c r="F2" s="318"/>
      <c r="G2" s="318"/>
      <c r="H2" s="319"/>
      <c r="I2" s="314" t="str">
        <f>IF(NOT(ISBLANK('СПИСОК КЛАССА'!G1)),'СПИСОК КЛАССА'!G1,"")</f>
        <v>137480</v>
      </c>
      <c r="J2" s="315"/>
      <c r="K2" s="316"/>
      <c r="L2" s="317" t="s">
        <v>24</v>
      </c>
      <c r="M2" s="318"/>
      <c r="N2" s="319"/>
      <c r="O2" s="320" t="str">
        <f>IF(NOT(ISBLANK('СПИСОК КЛАССА'!I1)),'СПИСОК КЛАССА'!I1,"")</f>
        <v>0301</v>
      </c>
      <c r="P2" s="320"/>
      <c r="Q2" s="72"/>
      <c r="R2" s="72"/>
      <c r="S2" s="72"/>
      <c r="T2" s="72"/>
      <c r="U2" s="72"/>
      <c r="V2" s="72"/>
      <c r="W2" s="72"/>
      <c r="X2" s="72"/>
      <c r="Y2" s="72"/>
      <c r="AA2" s="72"/>
      <c r="AB2" s="72"/>
      <c r="AC2" s="72"/>
      <c r="AD2" s="72"/>
      <c r="AE2" s="72"/>
      <c r="AF2" s="72"/>
      <c r="AG2" s="72"/>
      <c r="AH2" s="72"/>
      <c r="AI2" s="72"/>
      <c r="AJ2" s="72"/>
      <c r="AK2" s="72"/>
      <c r="AL2" s="72"/>
      <c r="AM2" s="72"/>
      <c r="AN2" s="72"/>
      <c r="AO2" s="72"/>
      <c r="AP2" s="72"/>
      <c r="AQ2" s="72"/>
      <c r="AR2" s="72"/>
      <c r="AS2" s="72"/>
      <c r="AT2" s="72"/>
      <c r="AU2" s="72"/>
      <c r="AV2" s="69"/>
      <c r="AW2" s="241"/>
      <c r="AX2" s="242"/>
      <c r="AY2" s="242"/>
      <c r="AZ2" s="242"/>
      <c r="BA2" s="242"/>
      <c r="BB2" s="70"/>
      <c r="BC2" s="70"/>
      <c r="BD2" s="70"/>
      <c r="BE2" s="70"/>
      <c r="BF2" s="94"/>
      <c r="BG2" s="94"/>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row>
    <row r="3" spans="1:85">
      <c r="B3" s="93"/>
      <c r="C3" s="69"/>
      <c r="D3" s="73"/>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243"/>
      <c r="AX3" s="242"/>
      <c r="AY3" s="242"/>
      <c r="AZ3" s="242"/>
      <c r="BA3" s="242"/>
      <c r="BB3" s="70"/>
      <c r="BC3" s="70"/>
      <c r="BD3" s="70"/>
      <c r="BE3" s="70"/>
      <c r="BF3" s="94"/>
      <c r="BG3" s="94"/>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row>
    <row r="4" spans="1:85" s="12" customFormat="1" ht="23.25" customHeight="1" thickBot="1">
      <c r="B4" s="77"/>
      <c r="C4" s="321" t="s">
        <v>31</v>
      </c>
      <c r="D4" s="321"/>
      <c r="E4" s="321"/>
      <c r="F4" s="321"/>
      <c r="G4" s="335" t="str">
        <f>IF(NOT(ISBLANK('СПИСОК КЛАССА'!E3)),'СПИСОК КЛАССА'!E3,"")</f>
        <v>МБОУСОШ№80</v>
      </c>
      <c r="H4" s="335"/>
      <c r="I4" s="335"/>
      <c r="J4" s="335"/>
      <c r="K4" s="335"/>
      <c r="L4" s="335"/>
      <c r="M4" s="335"/>
      <c r="N4" s="335"/>
      <c r="O4" s="335"/>
      <c r="P4" s="335"/>
      <c r="Q4" s="335"/>
      <c r="R4" s="335"/>
      <c r="S4" s="335"/>
      <c r="T4" s="335"/>
      <c r="U4" s="335"/>
      <c r="V4" s="335"/>
      <c r="W4" s="335"/>
      <c r="X4" s="335"/>
      <c r="Y4" s="142"/>
      <c r="Z4" s="142"/>
      <c r="AA4" s="142"/>
      <c r="AB4" s="142"/>
      <c r="AC4" s="142"/>
      <c r="AD4" s="142"/>
      <c r="AE4" s="142"/>
      <c r="AF4" s="142"/>
      <c r="AG4" s="142"/>
      <c r="AH4" s="142"/>
      <c r="AI4" s="142"/>
      <c r="AJ4" s="142"/>
      <c r="AK4" s="142"/>
      <c r="AL4" s="142"/>
      <c r="AM4" s="142"/>
      <c r="AN4" s="142"/>
      <c r="AO4" s="142"/>
      <c r="AP4" s="142"/>
      <c r="AQ4" s="142"/>
      <c r="AR4" s="142"/>
      <c r="AS4" s="142"/>
      <c r="AT4" s="142"/>
      <c r="AU4" s="76"/>
      <c r="AV4" s="77"/>
      <c r="AW4" s="244"/>
      <c r="AX4" s="245"/>
      <c r="AY4" s="245"/>
      <c r="AZ4" s="245"/>
      <c r="BA4" s="245"/>
      <c r="BB4" s="78"/>
      <c r="BC4" s="78"/>
      <c r="BD4" s="78"/>
      <c r="BE4" s="78"/>
      <c r="BF4" s="95"/>
      <c r="BG4" s="95"/>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row>
    <row r="5" spans="1:85" ht="13.5" thickBot="1">
      <c r="B5" s="93"/>
      <c r="C5" s="69"/>
      <c r="D5" s="79"/>
      <c r="E5" s="75"/>
      <c r="F5" s="75"/>
      <c r="G5" s="6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246"/>
      <c r="AX5" s="247"/>
      <c r="AY5" s="247"/>
      <c r="AZ5" s="247"/>
      <c r="BA5" s="247"/>
      <c r="BB5" s="70"/>
      <c r="BC5" s="70"/>
      <c r="BD5" s="70"/>
      <c r="BE5" s="70"/>
      <c r="BF5" s="94"/>
      <c r="BG5" s="94"/>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row>
    <row r="6" spans="1:85" ht="17.25" customHeight="1" thickBot="1">
      <c r="B6" s="93"/>
      <c r="C6" s="69"/>
      <c r="D6" s="80" t="s">
        <v>32</v>
      </c>
      <c r="E6" s="80"/>
      <c r="F6" s="81">
        <f>$A$24</f>
        <v>28</v>
      </c>
      <c r="G6" s="69"/>
      <c r="I6" s="69"/>
      <c r="J6" s="80" t="s">
        <v>25</v>
      </c>
      <c r="K6" s="354">
        <v>41779</v>
      </c>
      <c r="L6" s="354"/>
      <c r="M6" s="354"/>
      <c r="N6" s="354"/>
      <c r="O6" s="72"/>
      <c r="P6" s="82"/>
      <c r="Q6" s="82"/>
      <c r="R6" s="74"/>
      <c r="S6" s="74"/>
      <c r="T6" s="74"/>
      <c r="U6" s="74"/>
      <c r="V6" s="74"/>
      <c r="W6" s="74"/>
      <c r="X6" s="83" t="s">
        <v>26</v>
      </c>
      <c r="Y6" s="84" t="s">
        <v>463</v>
      </c>
      <c r="Z6" s="72"/>
      <c r="AW6" s="248"/>
      <c r="AX6" s="355"/>
      <c r="AY6" s="355"/>
      <c r="AZ6" s="355"/>
      <c r="BA6" s="355"/>
      <c r="BB6" s="70"/>
      <c r="BC6" s="70"/>
      <c r="BD6" s="70"/>
      <c r="BE6" s="70"/>
      <c r="BF6" s="94"/>
      <c r="BG6" s="94"/>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row>
    <row r="7" spans="1:85">
      <c r="B7" s="93"/>
      <c r="C7" s="69"/>
      <c r="D7" s="85"/>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243"/>
      <c r="AX7" s="356"/>
      <c r="AY7" s="356"/>
      <c r="AZ7" s="356"/>
      <c r="BA7" s="247"/>
      <c r="BB7" s="70"/>
      <c r="BC7" s="70"/>
      <c r="BD7" s="70"/>
      <c r="BE7" s="70"/>
      <c r="BF7" s="94"/>
      <c r="BG7" s="94"/>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row>
    <row r="8" spans="1:85" ht="16.5" thickBot="1">
      <c r="B8" s="96"/>
      <c r="C8" s="305" t="s">
        <v>37</v>
      </c>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144"/>
      <c r="AG8" s="144"/>
      <c r="AH8" s="144"/>
      <c r="AI8" s="144"/>
      <c r="AJ8" s="144"/>
      <c r="AK8" s="144"/>
      <c r="AL8" s="144"/>
      <c r="AM8" s="144"/>
      <c r="AN8" s="143"/>
      <c r="AO8" s="143"/>
      <c r="AP8" s="143"/>
      <c r="AQ8" s="143"/>
      <c r="AR8" s="143"/>
      <c r="AS8" s="143"/>
      <c r="AT8" s="143"/>
      <c r="AU8" s="143"/>
      <c r="AV8" s="143"/>
      <c r="AW8" s="249"/>
      <c r="AX8" s="356"/>
      <c r="AY8" s="356"/>
      <c r="AZ8" s="356"/>
      <c r="BA8" s="247"/>
      <c r="BB8" s="70"/>
      <c r="BC8" s="70"/>
      <c r="BD8" s="70"/>
      <c r="BE8" s="70"/>
      <c r="BF8" s="94"/>
      <c r="BG8" s="94"/>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row>
    <row r="9" spans="1:85" ht="34.5" customHeight="1">
      <c r="A9" s="86"/>
      <c r="B9" s="322" t="s">
        <v>12</v>
      </c>
      <c r="C9" s="325" t="s">
        <v>27</v>
      </c>
      <c r="D9" s="327" t="s">
        <v>14</v>
      </c>
      <c r="E9" s="329" t="s">
        <v>33</v>
      </c>
      <c r="F9" s="336" t="s">
        <v>34</v>
      </c>
      <c r="G9" s="336"/>
      <c r="H9" s="336"/>
      <c r="I9" s="336"/>
      <c r="J9" s="336"/>
      <c r="K9" s="336"/>
      <c r="L9" s="336"/>
      <c r="M9" s="336"/>
      <c r="N9" s="336"/>
      <c r="O9" s="336"/>
      <c r="P9" s="336"/>
      <c r="Q9" s="336"/>
      <c r="R9" s="336"/>
      <c r="S9" s="336"/>
      <c r="T9" s="336"/>
      <c r="U9" s="336"/>
      <c r="V9" s="336"/>
      <c r="W9" s="336"/>
      <c r="X9" s="336"/>
      <c r="Y9" s="336"/>
      <c r="Z9" s="336"/>
      <c r="AA9" s="336"/>
      <c r="AB9" s="336"/>
      <c r="AC9" s="336"/>
      <c r="AD9" s="336"/>
      <c r="AE9" s="337"/>
      <c r="AF9" s="141"/>
      <c r="AG9" s="141"/>
      <c r="AH9" s="141"/>
      <c r="AI9" s="141"/>
      <c r="AJ9" s="141"/>
      <c r="AK9" s="141"/>
      <c r="AL9" s="141"/>
      <c r="AM9" s="141"/>
      <c r="AN9" s="141"/>
      <c r="AO9" s="141"/>
      <c r="AP9" s="141"/>
      <c r="AQ9" s="141"/>
      <c r="AR9" s="141"/>
      <c r="AS9" s="141"/>
      <c r="AT9" s="145"/>
      <c r="AU9" s="342" t="s">
        <v>44</v>
      </c>
      <c r="AV9" s="345" t="s">
        <v>28</v>
      </c>
      <c r="AW9" s="345" t="s">
        <v>43</v>
      </c>
      <c r="AX9" s="348" t="s">
        <v>47</v>
      </c>
      <c r="AY9" s="351" t="s">
        <v>45</v>
      </c>
      <c r="AZ9" s="348" t="s">
        <v>46</v>
      </c>
      <c r="BA9" s="332" t="s">
        <v>35</v>
      </c>
      <c r="BB9" s="70"/>
      <c r="BC9" s="70"/>
      <c r="BD9" s="70"/>
      <c r="BE9" s="70"/>
      <c r="BF9" s="94"/>
      <c r="BG9" s="94"/>
      <c r="BH9" s="70"/>
      <c r="BI9" s="70"/>
      <c r="BJ9" s="70"/>
      <c r="BK9" s="70"/>
      <c r="BL9" s="70"/>
      <c r="BM9" s="70"/>
    </row>
    <row r="10" spans="1:85" ht="59.25" customHeight="1">
      <c r="A10" s="87"/>
      <c r="B10" s="323"/>
      <c r="C10" s="325"/>
      <c r="D10" s="327"/>
      <c r="E10" s="330"/>
      <c r="F10" s="338" t="s">
        <v>39</v>
      </c>
      <c r="G10" s="338"/>
      <c r="H10" s="338"/>
      <c r="I10" s="338"/>
      <c r="J10" s="338"/>
      <c r="K10" s="338"/>
      <c r="L10" s="338"/>
      <c r="M10" s="338"/>
      <c r="N10" s="338"/>
      <c r="O10" s="338"/>
      <c r="P10" s="338"/>
      <c r="Q10" s="338"/>
      <c r="R10" s="338"/>
      <c r="S10" s="339"/>
      <c r="T10" s="340" t="s">
        <v>40</v>
      </c>
      <c r="U10" s="340"/>
      <c r="V10" s="340"/>
      <c r="W10" s="340"/>
      <c r="X10" s="340"/>
      <c r="Y10" s="340"/>
      <c r="Z10" s="340"/>
      <c r="AA10" s="340"/>
      <c r="AB10" s="340"/>
      <c r="AC10" s="340"/>
      <c r="AD10" s="340"/>
      <c r="AE10" s="341"/>
      <c r="AF10" s="141"/>
      <c r="AG10" s="141"/>
      <c r="AH10" s="141"/>
      <c r="AI10" s="141"/>
      <c r="AJ10" s="141"/>
      <c r="AK10" s="141"/>
      <c r="AL10" s="141"/>
      <c r="AM10" s="141"/>
      <c r="AN10" s="141"/>
      <c r="AO10" s="141"/>
      <c r="AP10" s="141"/>
      <c r="AQ10" s="141"/>
      <c r="AR10" s="141"/>
      <c r="AS10" s="141"/>
      <c r="AT10" s="145"/>
      <c r="AU10" s="343"/>
      <c r="AV10" s="346"/>
      <c r="AW10" s="346"/>
      <c r="AX10" s="349"/>
      <c r="AY10" s="352"/>
      <c r="AZ10" s="349"/>
      <c r="BA10" s="333"/>
      <c r="BB10" s="70"/>
      <c r="BC10" s="70"/>
      <c r="BD10" s="70"/>
      <c r="BE10" s="70"/>
      <c r="BF10" s="94"/>
      <c r="BG10" s="94"/>
      <c r="BH10" s="70"/>
      <c r="BI10" s="70"/>
      <c r="BJ10" s="70"/>
      <c r="BK10" s="70"/>
      <c r="BL10" s="70"/>
      <c r="BM10" s="70"/>
    </row>
    <row r="11" spans="1:85" ht="85.5" customHeight="1" thickBot="1">
      <c r="A11" s="87"/>
      <c r="B11" s="324"/>
      <c r="C11" s="326"/>
      <c r="D11" s="328"/>
      <c r="E11" s="331"/>
      <c r="F11" s="177">
        <v>1</v>
      </c>
      <c r="G11" s="178">
        <v>2</v>
      </c>
      <c r="H11" s="178">
        <v>3</v>
      </c>
      <c r="I11" s="178">
        <v>4</v>
      </c>
      <c r="J11" s="279">
        <v>5</v>
      </c>
      <c r="K11" s="178">
        <v>6</v>
      </c>
      <c r="L11" s="279">
        <v>7</v>
      </c>
      <c r="M11" s="178">
        <v>8</v>
      </c>
      <c r="N11" s="178">
        <v>9</v>
      </c>
      <c r="O11" s="178">
        <v>10</v>
      </c>
      <c r="P11" s="178">
        <v>11</v>
      </c>
      <c r="Q11" s="178">
        <v>12</v>
      </c>
      <c r="R11" s="279">
        <v>13</v>
      </c>
      <c r="S11" s="180">
        <v>14</v>
      </c>
      <c r="T11" s="181">
        <v>1</v>
      </c>
      <c r="U11" s="182">
        <v>2</v>
      </c>
      <c r="V11" s="182">
        <v>3</v>
      </c>
      <c r="W11" s="182">
        <v>4</v>
      </c>
      <c r="X11" s="182">
        <v>5</v>
      </c>
      <c r="Y11" s="182">
        <v>6</v>
      </c>
      <c r="Z11" s="182">
        <v>7</v>
      </c>
      <c r="AA11" s="280">
        <v>8</v>
      </c>
      <c r="AB11" s="182">
        <v>9</v>
      </c>
      <c r="AC11" s="182">
        <v>10</v>
      </c>
      <c r="AD11" s="280">
        <v>11</v>
      </c>
      <c r="AE11" s="182">
        <v>12</v>
      </c>
      <c r="AF11" s="179"/>
      <c r="AG11" s="179"/>
      <c r="AH11" s="179"/>
      <c r="AI11" s="179"/>
      <c r="AJ11" s="179"/>
      <c r="AK11" s="179"/>
      <c r="AL11" s="179"/>
      <c r="AM11" s="179"/>
      <c r="AN11" s="179"/>
      <c r="AO11" s="179"/>
      <c r="AP11" s="179"/>
      <c r="AQ11" s="179"/>
      <c r="AR11" s="179"/>
      <c r="AS11" s="179"/>
      <c r="AT11" s="183"/>
      <c r="AU11" s="344"/>
      <c r="AV11" s="347"/>
      <c r="AW11" s="347"/>
      <c r="AX11" s="350"/>
      <c r="AY11" s="353"/>
      <c r="AZ11" s="350"/>
      <c r="BA11" s="334"/>
      <c r="BB11" s="70"/>
      <c r="BC11" s="70"/>
      <c r="BD11" s="70"/>
      <c r="BE11" s="70"/>
      <c r="BF11" s="94"/>
      <c r="BG11" s="94"/>
      <c r="BH11" s="70"/>
      <c r="BI11" s="70"/>
      <c r="BJ11" s="70"/>
      <c r="BK11" s="70"/>
      <c r="BL11" s="70"/>
      <c r="BM11" s="70"/>
    </row>
    <row r="12" spans="1:85" ht="20.25" hidden="1" customHeight="1">
      <c r="A12" s="87"/>
      <c r="B12" s="102"/>
      <c r="C12" s="174"/>
      <c r="D12" s="175" t="s">
        <v>38</v>
      </c>
      <c r="E12" s="176">
        <f>SUM(F12:AE12)</f>
        <v>0</v>
      </c>
      <c r="F12" s="172">
        <f>IF(SUM(F21:F24)=$F$6,0,1)</f>
        <v>0</v>
      </c>
      <c r="G12" s="99">
        <f t="shared" ref="G12:AE12" si="0">IF(SUM(G21:G24)=$F$6,0,1)</f>
        <v>0</v>
      </c>
      <c r="H12" s="99">
        <f t="shared" si="0"/>
        <v>0</v>
      </c>
      <c r="I12" s="99">
        <f t="shared" si="0"/>
        <v>0</v>
      </c>
      <c r="J12" s="99">
        <f t="shared" si="0"/>
        <v>0</v>
      </c>
      <c r="K12" s="99">
        <f t="shared" si="0"/>
        <v>0</v>
      </c>
      <c r="L12" s="99">
        <f t="shared" si="0"/>
        <v>0</v>
      </c>
      <c r="M12" s="99">
        <f t="shared" si="0"/>
        <v>0</v>
      </c>
      <c r="N12" s="99">
        <f t="shared" si="0"/>
        <v>0</v>
      </c>
      <c r="O12" s="99">
        <f t="shared" si="0"/>
        <v>0</v>
      </c>
      <c r="P12" s="99">
        <f t="shared" si="0"/>
        <v>0</v>
      </c>
      <c r="Q12" s="99">
        <f t="shared" si="0"/>
        <v>0</v>
      </c>
      <c r="R12" s="99">
        <f t="shared" si="0"/>
        <v>0</v>
      </c>
      <c r="S12" s="158">
        <f t="shared" si="0"/>
        <v>0</v>
      </c>
      <c r="T12" s="152">
        <f t="shared" si="0"/>
        <v>0</v>
      </c>
      <c r="U12" s="99">
        <f t="shared" si="0"/>
        <v>0</v>
      </c>
      <c r="V12" s="99">
        <f t="shared" si="0"/>
        <v>0</v>
      </c>
      <c r="W12" s="99">
        <f t="shared" si="0"/>
        <v>0</v>
      </c>
      <c r="X12" s="99">
        <f t="shared" si="0"/>
        <v>0</v>
      </c>
      <c r="Y12" s="99">
        <f t="shared" si="0"/>
        <v>0</v>
      </c>
      <c r="Z12" s="99">
        <f t="shared" si="0"/>
        <v>0</v>
      </c>
      <c r="AA12" s="99">
        <f t="shared" si="0"/>
        <v>0</v>
      </c>
      <c r="AB12" s="99">
        <f t="shared" si="0"/>
        <v>0</v>
      </c>
      <c r="AC12" s="99">
        <f t="shared" si="0"/>
        <v>0</v>
      </c>
      <c r="AD12" s="99">
        <f t="shared" si="0"/>
        <v>0</v>
      </c>
      <c r="AE12" s="152">
        <f t="shared" si="0"/>
        <v>0</v>
      </c>
      <c r="AF12" s="98"/>
      <c r="AG12" s="98"/>
      <c r="AH12" s="98"/>
      <c r="AI12" s="98"/>
      <c r="AJ12" s="98"/>
      <c r="AK12" s="98"/>
      <c r="AL12" s="98"/>
      <c r="AM12" s="98"/>
      <c r="AN12" s="98"/>
      <c r="AO12" s="98"/>
      <c r="AP12" s="98"/>
      <c r="AQ12" s="98"/>
      <c r="AR12" s="98"/>
      <c r="AS12" s="98"/>
      <c r="AT12" s="151"/>
      <c r="AU12" s="100"/>
      <c r="AV12" s="101"/>
      <c r="AW12" s="102"/>
      <c r="AX12" s="102"/>
      <c r="AY12" s="102"/>
      <c r="AZ12" s="102"/>
      <c r="BA12" s="103"/>
      <c r="BB12" s="70"/>
      <c r="BC12" s="70"/>
      <c r="BD12" s="70"/>
      <c r="BE12" s="70"/>
      <c r="BF12" s="94"/>
      <c r="BG12" s="94"/>
      <c r="BH12" s="70"/>
      <c r="BI12" s="70"/>
      <c r="BJ12" s="70"/>
      <c r="BK12" s="70"/>
      <c r="BL12" s="70"/>
      <c r="BM12" s="70"/>
    </row>
    <row r="13" spans="1:85" ht="20.25" hidden="1" customHeight="1">
      <c r="A13" s="87"/>
      <c r="B13" s="89"/>
      <c r="C13" s="97"/>
      <c r="D13" s="153"/>
      <c r="E13" s="173"/>
      <c r="F13" s="152"/>
      <c r="G13" s="99"/>
      <c r="H13" s="99"/>
      <c r="I13" s="99"/>
      <c r="J13" s="99"/>
      <c r="K13" s="99"/>
      <c r="L13" s="99"/>
      <c r="M13" s="99"/>
      <c r="N13" s="99"/>
      <c r="O13" s="99"/>
      <c r="P13" s="99"/>
      <c r="Q13" s="99"/>
      <c r="R13" s="99"/>
      <c r="S13" s="158"/>
      <c r="T13" s="152"/>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165"/>
      <c r="AU13" s="100"/>
      <c r="AV13" s="101"/>
      <c r="AW13" s="102"/>
      <c r="AX13" s="102"/>
      <c r="AY13" s="102"/>
      <c r="AZ13" s="102"/>
      <c r="BA13" s="103"/>
      <c r="BB13" s="70"/>
      <c r="BC13" s="70"/>
      <c r="BD13" s="70"/>
      <c r="BE13" s="70"/>
      <c r="BF13" s="94"/>
      <c r="BG13" s="94"/>
      <c r="BH13" s="70"/>
      <c r="BI13" s="70"/>
      <c r="BJ13" s="70"/>
      <c r="BK13" s="70"/>
      <c r="BL13" s="70"/>
      <c r="BM13" s="70"/>
    </row>
    <row r="14" spans="1:85" ht="20.25" hidden="1" customHeight="1">
      <c r="A14" s="87"/>
      <c r="B14" s="89"/>
      <c r="C14" s="97"/>
      <c r="D14" s="153"/>
      <c r="E14" s="173"/>
      <c r="F14" s="152"/>
      <c r="G14" s="99"/>
      <c r="H14" s="99"/>
      <c r="I14" s="99"/>
      <c r="J14" s="99"/>
      <c r="K14" s="99"/>
      <c r="L14" s="99"/>
      <c r="M14" s="99"/>
      <c r="N14" s="99"/>
      <c r="O14" s="99"/>
      <c r="P14" s="99"/>
      <c r="Q14" s="99"/>
      <c r="R14" s="99"/>
      <c r="S14" s="158"/>
      <c r="T14" s="152"/>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165"/>
      <c r="AU14" s="100"/>
      <c r="AV14" s="101"/>
      <c r="AW14" s="102"/>
      <c r="AX14" s="102"/>
      <c r="AY14" s="102"/>
      <c r="AZ14" s="102"/>
      <c r="BA14" s="103"/>
      <c r="BB14" s="70"/>
      <c r="BC14" s="70"/>
      <c r="BD14" s="70"/>
      <c r="BE14" s="70"/>
      <c r="BF14" s="94"/>
      <c r="BG14" s="94"/>
      <c r="BH14" s="70"/>
      <c r="BI14" s="70"/>
      <c r="BJ14" s="70"/>
      <c r="BK14" s="70"/>
      <c r="BL14" s="70"/>
      <c r="BM14" s="70"/>
    </row>
    <row r="15" spans="1:85" ht="20.25" hidden="1" customHeight="1">
      <c r="A15" s="87"/>
      <c r="B15" s="89"/>
      <c r="C15" s="97"/>
      <c r="D15" s="153"/>
      <c r="E15" s="173"/>
      <c r="F15" s="152"/>
      <c r="G15" s="99"/>
      <c r="H15" s="99"/>
      <c r="I15" s="99"/>
      <c r="J15" s="99"/>
      <c r="K15" s="99"/>
      <c r="L15" s="99"/>
      <c r="M15" s="99"/>
      <c r="N15" s="99"/>
      <c r="O15" s="99"/>
      <c r="P15" s="99"/>
      <c r="Q15" s="99"/>
      <c r="R15" s="99"/>
      <c r="S15" s="158"/>
      <c r="T15" s="152"/>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165"/>
      <c r="AU15" s="100"/>
      <c r="AV15" s="101"/>
      <c r="AW15" s="102"/>
      <c r="AX15" s="102"/>
      <c r="AY15" s="102"/>
      <c r="AZ15" s="102"/>
      <c r="BA15" s="103"/>
      <c r="BB15" s="70"/>
      <c r="BC15" s="70"/>
      <c r="BD15" s="70"/>
      <c r="BE15" s="70"/>
      <c r="BF15" s="94"/>
      <c r="BG15" s="94"/>
      <c r="BH15" s="70"/>
      <c r="BI15" s="70"/>
      <c r="BJ15" s="70"/>
      <c r="BK15" s="70"/>
      <c r="BL15" s="70"/>
      <c r="BM15" s="70"/>
    </row>
    <row r="16" spans="1:85" ht="20.25" hidden="1" customHeight="1">
      <c r="A16" s="87"/>
      <c r="B16" s="89"/>
      <c r="C16" s="97"/>
      <c r="D16" s="153"/>
      <c r="E16" s="173"/>
      <c r="F16" s="152"/>
      <c r="G16" s="99"/>
      <c r="H16" s="99"/>
      <c r="I16" s="99"/>
      <c r="J16" s="99"/>
      <c r="K16" s="99"/>
      <c r="L16" s="99"/>
      <c r="M16" s="99"/>
      <c r="N16" s="99"/>
      <c r="O16" s="99"/>
      <c r="P16" s="99"/>
      <c r="Q16" s="99"/>
      <c r="R16" s="99"/>
      <c r="S16" s="158"/>
      <c r="T16" s="152"/>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165"/>
      <c r="AU16" s="100"/>
      <c r="AV16" s="101"/>
      <c r="AW16" s="102"/>
      <c r="AX16" s="102"/>
      <c r="AY16" s="102"/>
      <c r="AZ16" s="102"/>
      <c r="BA16" s="103"/>
      <c r="BB16" s="70"/>
      <c r="BC16" s="70"/>
      <c r="BD16" s="70"/>
      <c r="BE16" s="70"/>
      <c r="BF16" s="94"/>
      <c r="BG16" s="94"/>
      <c r="BH16" s="70"/>
      <c r="BI16" s="70"/>
      <c r="BJ16" s="70"/>
      <c r="BK16" s="70"/>
      <c r="BL16" s="70"/>
      <c r="BM16" s="70"/>
    </row>
    <row r="17" spans="1:109" ht="20.25" hidden="1" customHeight="1">
      <c r="A17" s="87"/>
      <c r="B17" s="89"/>
      <c r="C17" s="97"/>
      <c r="D17" s="153"/>
      <c r="E17" s="173"/>
      <c r="F17" s="152"/>
      <c r="G17" s="99"/>
      <c r="H17" s="99"/>
      <c r="I17" s="99"/>
      <c r="J17" s="99"/>
      <c r="K17" s="99"/>
      <c r="L17" s="99"/>
      <c r="M17" s="99"/>
      <c r="N17" s="99"/>
      <c r="O17" s="99"/>
      <c r="P17" s="99"/>
      <c r="Q17" s="99"/>
      <c r="R17" s="99"/>
      <c r="S17" s="158"/>
      <c r="T17" s="152"/>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165"/>
      <c r="AU17" s="100"/>
      <c r="AV17" s="101"/>
      <c r="AW17" s="102"/>
      <c r="AX17" s="102"/>
      <c r="AY17" s="102"/>
      <c r="AZ17" s="102"/>
      <c r="BA17" s="103"/>
      <c r="BB17" s="70"/>
      <c r="BC17" s="70"/>
      <c r="BD17" s="70"/>
      <c r="BE17" s="70"/>
      <c r="BF17" s="94"/>
      <c r="BG17" s="94"/>
      <c r="BH17" s="70"/>
      <c r="BI17" s="70"/>
      <c r="BJ17" s="70"/>
      <c r="BK17" s="70"/>
      <c r="BL17" s="70"/>
      <c r="BM17" s="70"/>
    </row>
    <row r="18" spans="1:109" ht="20.25" hidden="1" customHeight="1">
      <c r="A18" s="87"/>
      <c r="B18" s="89"/>
      <c r="C18" s="97"/>
      <c r="D18" s="153"/>
      <c r="E18" s="173"/>
      <c r="F18" s="155"/>
      <c r="G18" s="104"/>
      <c r="H18" s="104"/>
      <c r="I18" s="104"/>
      <c r="J18" s="104"/>
      <c r="K18" s="104"/>
      <c r="L18" s="104"/>
      <c r="M18" s="104"/>
      <c r="N18" s="104"/>
      <c r="O18" s="104"/>
      <c r="P18" s="104"/>
      <c r="Q18" s="104"/>
      <c r="R18" s="104"/>
      <c r="S18" s="157"/>
      <c r="T18" s="155"/>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66"/>
      <c r="AU18" s="105"/>
      <c r="AV18" s="88"/>
      <c r="AW18" s="89"/>
      <c r="AX18" s="89"/>
      <c r="AY18" s="89"/>
      <c r="AZ18" s="89"/>
      <c r="BA18" s="106"/>
      <c r="BB18" s="70"/>
      <c r="BC18" s="70"/>
      <c r="BD18" s="70"/>
      <c r="BE18" s="70"/>
      <c r="BF18" s="94"/>
      <c r="BG18" s="94"/>
      <c r="BH18" s="70"/>
      <c r="BI18" s="70"/>
      <c r="BJ18" s="70"/>
      <c r="BK18" s="70"/>
      <c r="BL18" s="70"/>
      <c r="BM18" s="70"/>
    </row>
    <row r="19" spans="1:109" ht="20.25" hidden="1" customHeight="1">
      <c r="A19" s="87"/>
      <c r="B19" s="89"/>
      <c r="C19" s="97"/>
      <c r="D19" s="153"/>
      <c r="E19" s="173"/>
      <c r="F19" s="155"/>
      <c r="G19" s="104"/>
      <c r="H19" s="104"/>
      <c r="I19" s="104"/>
      <c r="J19" s="104"/>
      <c r="K19" s="104"/>
      <c r="L19" s="104"/>
      <c r="M19" s="104"/>
      <c r="N19" s="104"/>
      <c r="O19" s="104"/>
      <c r="P19" s="104"/>
      <c r="Q19" s="104"/>
      <c r="R19" s="104"/>
      <c r="S19" s="157"/>
      <c r="T19" s="155"/>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66"/>
      <c r="AU19" s="105"/>
      <c r="AV19" s="88"/>
      <c r="AW19" s="89"/>
      <c r="AX19" s="89"/>
      <c r="AY19" s="89"/>
      <c r="AZ19" s="89"/>
      <c r="BA19" s="106"/>
      <c r="BB19" s="70"/>
      <c r="BC19" s="70"/>
      <c r="BD19" s="70"/>
      <c r="BE19" s="70"/>
      <c r="BF19" s="130">
        <v>1</v>
      </c>
      <c r="BG19" s="130">
        <v>2</v>
      </c>
      <c r="BH19" s="130">
        <v>3</v>
      </c>
      <c r="BI19" s="130">
        <v>4</v>
      </c>
      <c r="BJ19" s="130">
        <v>5</v>
      </c>
      <c r="BK19" s="130">
        <v>6</v>
      </c>
      <c r="BL19" s="130">
        <v>7</v>
      </c>
      <c r="BM19" s="130">
        <v>8</v>
      </c>
      <c r="BN19" s="130">
        <v>9</v>
      </c>
      <c r="BO19" s="130">
        <v>10</v>
      </c>
      <c r="BP19" s="130">
        <v>11</v>
      </c>
      <c r="BQ19" s="130">
        <v>12</v>
      </c>
      <c r="BR19" s="130">
        <v>13</v>
      </c>
      <c r="BS19" s="130">
        <v>14</v>
      </c>
      <c r="BT19" s="194">
        <v>1</v>
      </c>
      <c r="BU19" s="194">
        <v>2</v>
      </c>
      <c r="BV19" s="194">
        <v>3</v>
      </c>
      <c r="BW19" s="194">
        <v>4</v>
      </c>
      <c r="BX19" s="194">
        <v>5</v>
      </c>
      <c r="BY19" s="194">
        <v>6</v>
      </c>
      <c r="BZ19" s="194">
        <v>7</v>
      </c>
      <c r="CA19" s="194">
        <v>8</v>
      </c>
      <c r="CB19" s="194">
        <v>9</v>
      </c>
      <c r="CC19" s="194">
        <v>10</v>
      </c>
      <c r="CD19" s="194">
        <v>11</v>
      </c>
      <c r="CE19" s="201">
        <v>12</v>
      </c>
      <c r="CF19" s="205">
        <v>1</v>
      </c>
      <c r="CG19" s="197">
        <v>2</v>
      </c>
      <c r="CH19" s="197">
        <v>3</v>
      </c>
      <c r="CI19" s="197">
        <v>4</v>
      </c>
      <c r="CJ19" s="197">
        <v>5</v>
      </c>
      <c r="CK19" s="197">
        <v>6</v>
      </c>
      <c r="CL19" s="197">
        <v>7</v>
      </c>
      <c r="CM19" s="197">
        <v>8</v>
      </c>
      <c r="CN19" s="197">
        <v>9</v>
      </c>
      <c r="CO19" s="197">
        <v>10</v>
      </c>
      <c r="CP19" s="197">
        <v>11</v>
      </c>
      <c r="CQ19" s="197">
        <v>12</v>
      </c>
      <c r="CR19" s="197">
        <v>13</v>
      </c>
      <c r="CS19" s="197">
        <v>14</v>
      </c>
      <c r="CT19" s="198">
        <v>1</v>
      </c>
      <c r="CU19" s="198">
        <v>2</v>
      </c>
      <c r="CV19" s="198">
        <v>3</v>
      </c>
      <c r="CW19" s="198">
        <v>4</v>
      </c>
      <c r="CX19" s="198">
        <v>5</v>
      </c>
      <c r="CY19" s="198">
        <v>6</v>
      </c>
      <c r="CZ19" s="198">
        <v>7</v>
      </c>
      <c r="DA19" s="198">
        <v>8</v>
      </c>
      <c r="DB19" s="198">
        <v>9</v>
      </c>
      <c r="DC19" s="198">
        <v>10</v>
      </c>
      <c r="DD19" s="198">
        <v>11</v>
      </c>
      <c r="DE19" s="198">
        <v>12</v>
      </c>
    </row>
    <row r="20" spans="1:109" ht="20.25" hidden="1" customHeight="1">
      <c r="A20" s="87"/>
      <c r="B20" s="107"/>
      <c r="C20" s="108"/>
      <c r="D20" s="109"/>
      <c r="E20" s="110"/>
      <c r="F20" s="111"/>
      <c r="G20" s="112"/>
      <c r="H20" s="112"/>
      <c r="I20" s="112"/>
      <c r="J20" s="112"/>
      <c r="K20" s="112"/>
      <c r="L20" s="113"/>
      <c r="M20" s="113"/>
      <c r="N20" s="113"/>
      <c r="O20" s="113"/>
      <c r="P20" s="113"/>
      <c r="Q20" s="113"/>
      <c r="R20" s="113"/>
      <c r="S20" s="159"/>
      <c r="T20" s="156"/>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67"/>
      <c r="AU20" s="114"/>
      <c r="AV20" s="115"/>
      <c r="AW20" s="116"/>
      <c r="AX20" s="116"/>
      <c r="AY20" s="116"/>
      <c r="AZ20" s="116"/>
      <c r="BA20" s="161">
        <f>COUNTIF(BA25:BA64,"ВЫСШИЙ")</f>
        <v>17</v>
      </c>
      <c r="BB20" s="70"/>
      <c r="BC20" s="70"/>
      <c r="BD20" s="70"/>
      <c r="BE20" s="70"/>
      <c r="BF20" s="195"/>
      <c r="BG20" s="195"/>
      <c r="BH20" s="196"/>
      <c r="BI20" s="196"/>
      <c r="BJ20" s="196"/>
      <c r="BK20" s="196"/>
      <c r="BL20" s="196"/>
      <c r="BM20" s="196"/>
      <c r="BN20" s="194"/>
      <c r="BO20" s="194"/>
      <c r="BP20" s="194"/>
      <c r="BQ20" s="194"/>
      <c r="BR20" s="194"/>
      <c r="BS20" s="194"/>
      <c r="BT20" s="194"/>
      <c r="BU20" s="194"/>
      <c r="BV20" s="194"/>
      <c r="BW20" s="194"/>
      <c r="BX20" s="194"/>
      <c r="BY20" s="194"/>
      <c r="BZ20" s="194"/>
      <c r="CA20" s="194"/>
      <c r="CB20" s="194"/>
      <c r="CC20" s="194"/>
      <c r="CD20" s="194"/>
      <c r="CE20" s="201"/>
      <c r="CF20" s="206"/>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row>
    <row r="21" spans="1:109" ht="20.25" hidden="1" customHeight="1">
      <c r="A21" s="87"/>
      <c r="B21" s="117"/>
      <c r="C21" s="118"/>
      <c r="D21" s="119"/>
      <c r="E21" s="120">
        <v>2</v>
      </c>
      <c r="F21" s="150"/>
      <c r="G21" s="113"/>
      <c r="H21" s="113"/>
      <c r="I21" s="113"/>
      <c r="J21" s="113">
        <f t="shared" ref="J21:AD21" si="1">COUNTIF(J25:J64,"2")</f>
        <v>13</v>
      </c>
      <c r="K21" s="113"/>
      <c r="L21" s="113">
        <f t="shared" si="1"/>
        <v>18</v>
      </c>
      <c r="M21" s="113"/>
      <c r="N21" s="113"/>
      <c r="O21" s="113"/>
      <c r="P21" s="113"/>
      <c r="Q21" s="113"/>
      <c r="R21" s="113">
        <f t="shared" si="1"/>
        <v>11</v>
      </c>
      <c r="S21" s="159"/>
      <c r="T21" s="156"/>
      <c r="U21" s="113"/>
      <c r="V21" s="113"/>
      <c r="W21" s="113"/>
      <c r="X21" s="113"/>
      <c r="Y21" s="113"/>
      <c r="Z21" s="113"/>
      <c r="AA21" s="113">
        <f t="shared" si="1"/>
        <v>18</v>
      </c>
      <c r="AB21" s="113"/>
      <c r="AC21" s="113"/>
      <c r="AD21" s="113">
        <f t="shared" si="1"/>
        <v>16</v>
      </c>
      <c r="AE21" s="113"/>
      <c r="AF21" s="113"/>
      <c r="AG21" s="113"/>
      <c r="AH21" s="113"/>
      <c r="AI21" s="113"/>
      <c r="AJ21" s="113"/>
      <c r="AK21" s="113"/>
      <c r="AL21" s="113"/>
      <c r="AM21" s="113"/>
      <c r="AN21" s="113"/>
      <c r="AO21" s="113"/>
      <c r="AP21" s="113"/>
      <c r="AQ21" s="113"/>
      <c r="AR21" s="113"/>
      <c r="AS21" s="113"/>
      <c r="AT21" s="167"/>
      <c r="AU21" s="121">
        <f t="shared" ref="AU21:AZ21" si="2">MAX(AU25:AU64)</f>
        <v>31</v>
      </c>
      <c r="AV21" s="184">
        <f t="shared" si="2"/>
        <v>1</v>
      </c>
      <c r="AW21" s="122">
        <f t="shared" si="2"/>
        <v>17</v>
      </c>
      <c r="AX21" s="184">
        <f t="shared" si="2"/>
        <v>1</v>
      </c>
      <c r="AY21" s="122">
        <f t="shared" si="2"/>
        <v>14</v>
      </c>
      <c r="AZ21" s="184">
        <f t="shared" si="2"/>
        <v>1</v>
      </c>
      <c r="BA21" s="161">
        <f>COUNTIF(BA25:BA64,"ВЫСОКИЙ")</f>
        <v>7</v>
      </c>
      <c r="BB21" s="70"/>
      <c r="BC21" s="70"/>
      <c r="BD21" s="70"/>
      <c r="BE21" s="209">
        <v>2</v>
      </c>
      <c r="BF21" s="200"/>
      <c r="BG21" s="200"/>
      <c r="BH21" s="200"/>
      <c r="BI21" s="200"/>
      <c r="BJ21" s="200">
        <f t="shared" ref="BJ21:CD21" si="3">COUNTIF(BJ25:BJ64,2)</f>
        <v>8</v>
      </c>
      <c r="BK21" s="200"/>
      <c r="BL21" s="200">
        <f t="shared" si="3"/>
        <v>11</v>
      </c>
      <c r="BM21" s="200"/>
      <c r="BN21" s="200"/>
      <c r="BO21" s="200"/>
      <c r="BP21" s="200"/>
      <c r="BQ21" s="200"/>
      <c r="BR21" s="200">
        <f t="shared" si="3"/>
        <v>4</v>
      </c>
      <c r="BS21" s="200"/>
      <c r="BT21" s="200"/>
      <c r="BU21" s="200"/>
      <c r="BV21" s="200"/>
      <c r="BW21" s="200"/>
      <c r="BX21" s="200"/>
      <c r="BY21" s="200"/>
      <c r="BZ21" s="200"/>
      <c r="CA21" s="200">
        <f t="shared" si="3"/>
        <v>10</v>
      </c>
      <c r="CB21" s="200"/>
      <c r="CC21" s="200"/>
      <c r="CD21" s="200">
        <f t="shared" si="3"/>
        <v>9</v>
      </c>
      <c r="CE21" s="202"/>
      <c r="CF21" s="207"/>
      <c r="CG21" s="200"/>
      <c r="CH21" s="200"/>
      <c r="CI21" s="200"/>
      <c r="CJ21" s="200">
        <f t="shared" ref="CJ21:DD21" si="4">COUNTIF(CJ25:CJ64,2)</f>
        <v>4</v>
      </c>
      <c r="CK21" s="200"/>
      <c r="CL21" s="200">
        <f t="shared" si="4"/>
        <v>6</v>
      </c>
      <c r="CM21" s="200"/>
      <c r="CN21" s="200"/>
      <c r="CO21" s="200"/>
      <c r="CP21" s="200"/>
      <c r="CQ21" s="200"/>
      <c r="CR21" s="200">
        <f t="shared" si="4"/>
        <v>6</v>
      </c>
      <c r="CS21" s="200"/>
      <c r="CT21" s="200"/>
      <c r="CU21" s="200"/>
      <c r="CV21" s="200"/>
      <c r="CW21" s="200"/>
      <c r="CX21" s="200"/>
      <c r="CY21" s="200"/>
      <c r="CZ21" s="200"/>
      <c r="DA21" s="200">
        <f t="shared" si="4"/>
        <v>7</v>
      </c>
      <c r="DB21" s="200"/>
      <c r="DC21" s="200"/>
      <c r="DD21" s="200">
        <f t="shared" si="4"/>
        <v>6</v>
      </c>
      <c r="DE21" s="200"/>
    </row>
    <row r="22" spans="1:109" ht="20.25" hidden="1" customHeight="1">
      <c r="A22" s="87"/>
      <c r="B22" s="117"/>
      <c r="C22" s="118"/>
      <c r="D22" s="119">
        <f>COUNTIF(E25:E64,1)</f>
        <v>16</v>
      </c>
      <c r="E22" s="120">
        <v>1</v>
      </c>
      <c r="F22" s="150">
        <f>COUNTIF(F25:F64,"1")</f>
        <v>22</v>
      </c>
      <c r="G22" s="113">
        <f t="shared" ref="G22:AE22" si="5">COUNTIF(G25:G64,"1")</f>
        <v>18</v>
      </c>
      <c r="H22" s="113">
        <f t="shared" si="5"/>
        <v>21</v>
      </c>
      <c r="I22" s="113">
        <f t="shared" si="5"/>
        <v>18</v>
      </c>
      <c r="J22" s="113">
        <f t="shared" si="5"/>
        <v>11</v>
      </c>
      <c r="K22" s="113">
        <f t="shared" si="5"/>
        <v>25</v>
      </c>
      <c r="L22" s="113">
        <f t="shared" si="5"/>
        <v>6</v>
      </c>
      <c r="M22" s="113">
        <f t="shared" si="5"/>
        <v>16</v>
      </c>
      <c r="N22" s="113">
        <f t="shared" si="5"/>
        <v>22</v>
      </c>
      <c r="O22" s="113">
        <f t="shared" si="5"/>
        <v>21</v>
      </c>
      <c r="P22" s="113">
        <f t="shared" si="5"/>
        <v>26</v>
      </c>
      <c r="Q22" s="113">
        <f t="shared" si="5"/>
        <v>25</v>
      </c>
      <c r="R22" s="113">
        <f t="shared" si="5"/>
        <v>15</v>
      </c>
      <c r="S22" s="159">
        <f t="shared" si="5"/>
        <v>25</v>
      </c>
      <c r="T22" s="156">
        <f t="shared" si="5"/>
        <v>24</v>
      </c>
      <c r="U22" s="113">
        <f t="shared" si="5"/>
        <v>21</v>
      </c>
      <c r="V22" s="113">
        <f t="shared" si="5"/>
        <v>24</v>
      </c>
      <c r="W22" s="113">
        <f t="shared" si="5"/>
        <v>22</v>
      </c>
      <c r="X22" s="113">
        <f t="shared" si="5"/>
        <v>20</v>
      </c>
      <c r="Y22" s="113">
        <f t="shared" si="5"/>
        <v>19</v>
      </c>
      <c r="Z22" s="113">
        <f t="shared" si="5"/>
        <v>21</v>
      </c>
      <c r="AA22" s="113">
        <f t="shared" si="5"/>
        <v>5</v>
      </c>
      <c r="AB22" s="113">
        <f t="shared" si="5"/>
        <v>9</v>
      </c>
      <c r="AC22" s="113">
        <f t="shared" si="5"/>
        <v>25</v>
      </c>
      <c r="AD22" s="113">
        <f t="shared" si="5"/>
        <v>9</v>
      </c>
      <c r="AE22" s="113">
        <f t="shared" si="5"/>
        <v>21</v>
      </c>
      <c r="AF22" s="113"/>
      <c r="AG22" s="113"/>
      <c r="AH22" s="113"/>
      <c r="AI22" s="113"/>
      <c r="AJ22" s="113"/>
      <c r="AK22" s="113"/>
      <c r="AL22" s="113"/>
      <c r="AM22" s="113"/>
      <c r="AN22" s="113"/>
      <c r="AO22" s="113"/>
      <c r="AP22" s="113"/>
      <c r="AQ22" s="113"/>
      <c r="AR22" s="113"/>
      <c r="AS22" s="113"/>
      <c r="AT22" s="167"/>
      <c r="AU22" s="121">
        <f t="shared" ref="AU22:AZ22" si="6">MIN(AU25:AU64)</f>
        <v>0</v>
      </c>
      <c r="AV22" s="184">
        <f t="shared" si="6"/>
        <v>0</v>
      </c>
      <c r="AW22" s="122">
        <f t="shared" si="6"/>
        <v>0</v>
      </c>
      <c r="AX22" s="184">
        <f t="shared" si="6"/>
        <v>0</v>
      </c>
      <c r="AY22" s="122">
        <f t="shared" si="6"/>
        <v>0</v>
      </c>
      <c r="AZ22" s="184">
        <f t="shared" si="6"/>
        <v>0</v>
      </c>
      <c r="BA22" s="161">
        <f>COUNTIF(BA25:BA64,"СРЕДНИЙ")</f>
        <v>3</v>
      </c>
      <c r="BB22" s="70"/>
      <c r="BC22" s="70"/>
      <c r="BD22" s="70"/>
      <c r="BE22" s="209">
        <v>1</v>
      </c>
      <c r="BF22" s="200">
        <f>COUNTIF(BF25:BF64,1)</f>
        <v>12</v>
      </c>
      <c r="BG22" s="200">
        <f t="shared" ref="BG22:CE22" si="7">COUNTIF(BG25:BG64,1)</f>
        <v>11</v>
      </c>
      <c r="BH22" s="200">
        <f t="shared" si="7"/>
        <v>13</v>
      </c>
      <c r="BI22" s="200">
        <f t="shared" si="7"/>
        <v>11</v>
      </c>
      <c r="BJ22" s="200">
        <f t="shared" si="7"/>
        <v>6</v>
      </c>
      <c r="BK22" s="200">
        <f t="shared" si="7"/>
        <v>14</v>
      </c>
      <c r="BL22" s="200">
        <f t="shared" si="7"/>
        <v>4</v>
      </c>
      <c r="BM22" s="200">
        <f t="shared" si="7"/>
        <v>11</v>
      </c>
      <c r="BN22" s="200">
        <f t="shared" si="7"/>
        <v>14</v>
      </c>
      <c r="BO22" s="200">
        <f t="shared" si="7"/>
        <v>13</v>
      </c>
      <c r="BP22" s="200">
        <f t="shared" si="7"/>
        <v>15</v>
      </c>
      <c r="BQ22" s="200">
        <f t="shared" si="7"/>
        <v>16</v>
      </c>
      <c r="BR22" s="200">
        <f t="shared" si="7"/>
        <v>11</v>
      </c>
      <c r="BS22" s="200">
        <f t="shared" si="7"/>
        <v>15</v>
      </c>
      <c r="BT22" s="200">
        <f t="shared" si="7"/>
        <v>14</v>
      </c>
      <c r="BU22" s="200">
        <f t="shared" si="7"/>
        <v>11</v>
      </c>
      <c r="BV22" s="200">
        <f t="shared" si="7"/>
        <v>13</v>
      </c>
      <c r="BW22" s="200">
        <f t="shared" si="7"/>
        <v>11</v>
      </c>
      <c r="BX22" s="200">
        <f t="shared" si="7"/>
        <v>11</v>
      </c>
      <c r="BY22" s="200">
        <f t="shared" si="7"/>
        <v>9</v>
      </c>
      <c r="BZ22" s="200">
        <f t="shared" si="7"/>
        <v>13</v>
      </c>
      <c r="CA22" s="200">
        <f t="shared" si="7"/>
        <v>5</v>
      </c>
      <c r="CB22" s="200">
        <f t="shared" si="7"/>
        <v>6</v>
      </c>
      <c r="CC22" s="200">
        <f t="shared" si="7"/>
        <v>15</v>
      </c>
      <c r="CD22" s="200">
        <f t="shared" si="7"/>
        <v>6</v>
      </c>
      <c r="CE22" s="202">
        <f t="shared" si="7"/>
        <v>11</v>
      </c>
      <c r="CF22" s="207">
        <f t="shared" ref="CF22:DE22" si="8">COUNTIF(CF25:CF64,1)</f>
        <v>9</v>
      </c>
      <c r="CG22" s="200">
        <f t="shared" si="8"/>
        <v>6</v>
      </c>
      <c r="CH22" s="200">
        <f t="shared" si="8"/>
        <v>7</v>
      </c>
      <c r="CI22" s="200">
        <f t="shared" si="8"/>
        <v>6</v>
      </c>
      <c r="CJ22" s="200">
        <f t="shared" si="8"/>
        <v>5</v>
      </c>
      <c r="CK22" s="200">
        <f t="shared" si="8"/>
        <v>10</v>
      </c>
      <c r="CL22" s="200">
        <f t="shared" si="8"/>
        <v>2</v>
      </c>
      <c r="CM22" s="200">
        <f t="shared" si="8"/>
        <v>4</v>
      </c>
      <c r="CN22" s="200">
        <f t="shared" si="8"/>
        <v>7</v>
      </c>
      <c r="CO22" s="200">
        <f t="shared" si="8"/>
        <v>7</v>
      </c>
      <c r="CP22" s="200">
        <f t="shared" si="8"/>
        <v>10</v>
      </c>
      <c r="CQ22" s="200">
        <f t="shared" si="8"/>
        <v>8</v>
      </c>
      <c r="CR22" s="200">
        <f t="shared" si="8"/>
        <v>4</v>
      </c>
      <c r="CS22" s="200">
        <f t="shared" si="8"/>
        <v>9</v>
      </c>
      <c r="CT22" s="200">
        <f t="shared" si="8"/>
        <v>9</v>
      </c>
      <c r="CU22" s="200">
        <f t="shared" si="8"/>
        <v>9</v>
      </c>
      <c r="CV22" s="200">
        <f t="shared" si="8"/>
        <v>10</v>
      </c>
      <c r="CW22" s="200">
        <f t="shared" si="8"/>
        <v>10</v>
      </c>
      <c r="CX22" s="200">
        <f t="shared" si="8"/>
        <v>8</v>
      </c>
      <c r="CY22" s="200">
        <f t="shared" si="8"/>
        <v>9</v>
      </c>
      <c r="CZ22" s="200">
        <f t="shared" si="8"/>
        <v>7</v>
      </c>
      <c r="DA22" s="200">
        <f t="shared" si="8"/>
        <v>0</v>
      </c>
      <c r="DB22" s="200">
        <f t="shared" si="8"/>
        <v>3</v>
      </c>
      <c r="DC22" s="200">
        <f t="shared" si="8"/>
        <v>9</v>
      </c>
      <c r="DD22" s="200">
        <f t="shared" si="8"/>
        <v>3</v>
      </c>
      <c r="DE22" s="200">
        <f t="shared" si="8"/>
        <v>9</v>
      </c>
    </row>
    <row r="23" spans="1:109" ht="20.25" hidden="1" customHeight="1">
      <c r="A23" s="87">
        <f>COUNT(C25:C64)</f>
        <v>28</v>
      </c>
      <c r="B23" s="117"/>
      <c r="C23" s="118"/>
      <c r="D23" s="119">
        <f>COUNTIF(E25:E64,2)</f>
        <v>11</v>
      </c>
      <c r="E23" s="120">
        <v>0</v>
      </c>
      <c r="F23" s="113">
        <f t="shared" ref="F23" si="9">COUNTIF(F25:F64,"0")</f>
        <v>5</v>
      </c>
      <c r="G23" s="113">
        <f t="shared" ref="G23:AE23" si="10">COUNTIF(G25:G64,"0")</f>
        <v>9</v>
      </c>
      <c r="H23" s="113">
        <f t="shared" si="10"/>
        <v>6</v>
      </c>
      <c r="I23" s="113">
        <f t="shared" si="10"/>
        <v>9</v>
      </c>
      <c r="J23" s="113">
        <f t="shared" si="10"/>
        <v>3</v>
      </c>
      <c r="K23" s="113">
        <f t="shared" si="10"/>
        <v>2</v>
      </c>
      <c r="L23" s="113">
        <f t="shared" si="10"/>
        <v>3</v>
      </c>
      <c r="M23" s="113">
        <f t="shared" si="10"/>
        <v>11</v>
      </c>
      <c r="N23" s="113">
        <f t="shared" si="10"/>
        <v>5</v>
      </c>
      <c r="O23" s="113">
        <f t="shared" si="10"/>
        <v>6</v>
      </c>
      <c r="P23" s="113">
        <f t="shared" si="10"/>
        <v>1</v>
      </c>
      <c r="Q23" s="113">
        <f t="shared" si="10"/>
        <v>2</v>
      </c>
      <c r="R23" s="113">
        <f t="shared" si="10"/>
        <v>1</v>
      </c>
      <c r="S23" s="159">
        <f t="shared" si="10"/>
        <v>2</v>
      </c>
      <c r="T23" s="156">
        <f t="shared" si="10"/>
        <v>3</v>
      </c>
      <c r="U23" s="113">
        <f t="shared" si="10"/>
        <v>6</v>
      </c>
      <c r="V23" s="113">
        <f t="shared" si="10"/>
        <v>3</v>
      </c>
      <c r="W23" s="113">
        <f t="shared" si="10"/>
        <v>5</v>
      </c>
      <c r="X23" s="113">
        <f t="shared" si="10"/>
        <v>7</v>
      </c>
      <c r="Y23" s="113">
        <f t="shared" si="10"/>
        <v>8</v>
      </c>
      <c r="Z23" s="113">
        <f t="shared" si="10"/>
        <v>6</v>
      </c>
      <c r="AA23" s="113">
        <f t="shared" si="10"/>
        <v>4</v>
      </c>
      <c r="AB23" s="113">
        <f t="shared" si="10"/>
        <v>18</v>
      </c>
      <c r="AC23" s="113">
        <f t="shared" si="10"/>
        <v>2</v>
      </c>
      <c r="AD23" s="113">
        <f t="shared" si="10"/>
        <v>2</v>
      </c>
      <c r="AE23" s="113">
        <f t="shared" si="10"/>
        <v>6</v>
      </c>
      <c r="AF23" s="113"/>
      <c r="AG23" s="113"/>
      <c r="AH23" s="113"/>
      <c r="AI23" s="113"/>
      <c r="AJ23" s="113"/>
      <c r="AK23" s="113"/>
      <c r="AL23" s="113"/>
      <c r="AM23" s="113"/>
      <c r="AN23" s="113"/>
      <c r="AO23" s="113"/>
      <c r="AP23" s="113"/>
      <c r="AQ23" s="113"/>
      <c r="AR23" s="113"/>
      <c r="AS23" s="113"/>
      <c r="AT23" s="167"/>
      <c r="AU23" s="223">
        <f>AU24/$F$6</f>
        <v>22.964285714285715</v>
      </c>
      <c r="AV23" s="224"/>
      <c r="AW23" s="225">
        <f>AW24/F6</f>
        <v>12.678571428571429</v>
      </c>
      <c r="AX23" s="225"/>
      <c r="AY23" s="225">
        <f>AY24/F6</f>
        <v>10.285714285714286</v>
      </c>
      <c r="AZ23" s="160"/>
      <c r="BA23" s="161">
        <f>COUNTIF(BA25:BA64,"НИЗКИЙ")</f>
        <v>0</v>
      </c>
      <c r="BB23" s="70"/>
      <c r="BC23" s="70"/>
      <c r="BD23" s="70"/>
      <c r="BE23" s="209">
        <v>0</v>
      </c>
      <c r="BF23" s="200">
        <f>COUNTIF(BF25:BF64,0)</f>
        <v>4</v>
      </c>
      <c r="BG23" s="200">
        <f t="shared" ref="BG23:CE23" si="11">COUNTIF(BG25:BG64,0)</f>
        <v>5</v>
      </c>
      <c r="BH23" s="200">
        <f t="shared" si="11"/>
        <v>3</v>
      </c>
      <c r="BI23" s="200">
        <f t="shared" si="11"/>
        <v>5</v>
      </c>
      <c r="BJ23" s="200">
        <f t="shared" si="11"/>
        <v>2</v>
      </c>
      <c r="BK23" s="200">
        <f t="shared" si="11"/>
        <v>2</v>
      </c>
      <c r="BL23" s="200">
        <f t="shared" si="11"/>
        <v>1</v>
      </c>
      <c r="BM23" s="200">
        <f t="shared" si="11"/>
        <v>5</v>
      </c>
      <c r="BN23" s="200">
        <f t="shared" si="11"/>
        <v>2</v>
      </c>
      <c r="BO23" s="200">
        <f t="shared" si="11"/>
        <v>3</v>
      </c>
      <c r="BP23" s="200">
        <f t="shared" si="11"/>
        <v>1</v>
      </c>
      <c r="BQ23" s="200">
        <f t="shared" si="11"/>
        <v>0</v>
      </c>
      <c r="BR23" s="200">
        <f t="shared" si="11"/>
        <v>1</v>
      </c>
      <c r="BS23" s="200">
        <f t="shared" si="11"/>
        <v>1</v>
      </c>
      <c r="BT23" s="200">
        <f t="shared" si="11"/>
        <v>2</v>
      </c>
      <c r="BU23" s="200">
        <f t="shared" si="11"/>
        <v>5</v>
      </c>
      <c r="BV23" s="200">
        <f t="shared" si="11"/>
        <v>3</v>
      </c>
      <c r="BW23" s="200">
        <f t="shared" si="11"/>
        <v>5</v>
      </c>
      <c r="BX23" s="200">
        <f t="shared" si="11"/>
        <v>5</v>
      </c>
      <c r="BY23" s="200">
        <f t="shared" si="11"/>
        <v>7</v>
      </c>
      <c r="BZ23" s="200">
        <f t="shared" si="11"/>
        <v>3</v>
      </c>
      <c r="CA23" s="200">
        <f t="shared" si="11"/>
        <v>1</v>
      </c>
      <c r="CB23" s="200">
        <f t="shared" si="11"/>
        <v>10</v>
      </c>
      <c r="CC23" s="200">
        <f t="shared" si="11"/>
        <v>1</v>
      </c>
      <c r="CD23" s="200">
        <f t="shared" si="11"/>
        <v>1</v>
      </c>
      <c r="CE23" s="202">
        <f t="shared" si="11"/>
        <v>5</v>
      </c>
      <c r="CF23" s="207">
        <f t="shared" ref="CF23:DE23" si="12">COUNTIF(CF25:CF64,0)</f>
        <v>1</v>
      </c>
      <c r="CG23" s="200">
        <f t="shared" si="12"/>
        <v>4</v>
      </c>
      <c r="CH23" s="200">
        <f t="shared" si="12"/>
        <v>3</v>
      </c>
      <c r="CI23" s="200">
        <f t="shared" si="12"/>
        <v>4</v>
      </c>
      <c r="CJ23" s="200">
        <f t="shared" si="12"/>
        <v>1</v>
      </c>
      <c r="CK23" s="200">
        <f t="shared" si="12"/>
        <v>0</v>
      </c>
      <c r="CL23" s="200">
        <f t="shared" si="12"/>
        <v>2</v>
      </c>
      <c r="CM23" s="200">
        <f t="shared" si="12"/>
        <v>6</v>
      </c>
      <c r="CN23" s="200">
        <f t="shared" si="12"/>
        <v>3</v>
      </c>
      <c r="CO23" s="200">
        <f t="shared" si="12"/>
        <v>3</v>
      </c>
      <c r="CP23" s="200">
        <f t="shared" si="12"/>
        <v>0</v>
      </c>
      <c r="CQ23" s="200">
        <f t="shared" si="12"/>
        <v>2</v>
      </c>
      <c r="CR23" s="200">
        <f t="shared" si="12"/>
        <v>0</v>
      </c>
      <c r="CS23" s="200">
        <f t="shared" si="12"/>
        <v>1</v>
      </c>
      <c r="CT23" s="200">
        <f t="shared" si="12"/>
        <v>1</v>
      </c>
      <c r="CU23" s="200">
        <f t="shared" si="12"/>
        <v>1</v>
      </c>
      <c r="CV23" s="200">
        <f t="shared" si="12"/>
        <v>0</v>
      </c>
      <c r="CW23" s="200">
        <f t="shared" si="12"/>
        <v>0</v>
      </c>
      <c r="CX23" s="200">
        <f t="shared" si="12"/>
        <v>2</v>
      </c>
      <c r="CY23" s="200">
        <f t="shared" si="12"/>
        <v>1</v>
      </c>
      <c r="CZ23" s="200">
        <f t="shared" si="12"/>
        <v>3</v>
      </c>
      <c r="DA23" s="200">
        <f t="shared" si="12"/>
        <v>3</v>
      </c>
      <c r="DB23" s="200">
        <f t="shared" si="12"/>
        <v>7</v>
      </c>
      <c r="DC23" s="200">
        <f t="shared" si="12"/>
        <v>1</v>
      </c>
      <c r="DD23" s="200">
        <f t="shared" si="12"/>
        <v>1</v>
      </c>
      <c r="DE23" s="200">
        <f t="shared" si="12"/>
        <v>1</v>
      </c>
    </row>
    <row r="24" spans="1:109" ht="38.25" hidden="1" customHeight="1" thickBot="1">
      <c r="A24" s="87">
        <f>SUM(A25:A64)</f>
        <v>28</v>
      </c>
      <c r="B24" s="123" t="s">
        <v>12</v>
      </c>
      <c r="C24" s="124" t="s">
        <v>29</v>
      </c>
      <c r="D24" s="125" t="s">
        <v>30</v>
      </c>
      <c r="E24" s="149" t="s">
        <v>36</v>
      </c>
      <c r="F24" s="113">
        <f t="shared" ref="F24:AE24" si="13">COUNTIF(F25:F64,"N")</f>
        <v>1</v>
      </c>
      <c r="G24" s="113">
        <f t="shared" si="13"/>
        <v>1</v>
      </c>
      <c r="H24" s="113">
        <f t="shared" si="13"/>
        <v>1</v>
      </c>
      <c r="I24" s="113">
        <f t="shared" si="13"/>
        <v>1</v>
      </c>
      <c r="J24" s="113">
        <f t="shared" si="13"/>
        <v>1</v>
      </c>
      <c r="K24" s="113">
        <f t="shared" si="13"/>
        <v>1</v>
      </c>
      <c r="L24" s="113">
        <f t="shared" si="13"/>
        <v>1</v>
      </c>
      <c r="M24" s="113">
        <f t="shared" si="13"/>
        <v>1</v>
      </c>
      <c r="N24" s="113">
        <f t="shared" si="13"/>
        <v>1</v>
      </c>
      <c r="O24" s="113">
        <f t="shared" si="13"/>
        <v>1</v>
      </c>
      <c r="P24" s="113">
        <f t="shared" si="13"/>
        <v>1</v>
      </c>
      <c r="Q24" s="113">
        <f t="shared" si="13"/>
        <v>1</v>
      </c>
      <c r="R24" s="113">
        <f t="shared" si="13"/>
        <v>1</v>
      </c>
      <c r="S24" s="159">
        <f t="shared" si="13"/>
        <v>1</v>
      </c>
      <c r="T24" s="156">
        <f t="shared" si="13"/>
        <v>1</v>
      </c>
      <c r="U24" s="113">
        <f t="shared" si="13"/>
        <v>1</v>
      </c>
      <c r="V24" s="113">
        <f t="shared" si="13"/>
        <v>1</v>
      </c>
      <c r="W24" s="113">
        <f t="shared" si="13"/>
        <v>1</v>
      </c>
      <c r="X24" s="113">
        <f t="shared" si="13"/>
        <v>1</v>
      </c>
      <c r="Y24" s="113">
        <f t="shared" si="13"/>
        <v>1</v>
      </c>
      <c r="Z24" s="113">
        <f t="shared" si="13"/>
        <v>1</v>
      </c>
      <c r="AA24" s="113">
        <f t="shared" si="13"/>
        <v>1</v>
      </c>
      <c r="AB24" s="113">
        <f t="shared" si="13"/>
        <v>1</v>
      </c>
      <c r="AC24" s="113">
        <f t="shared" si="13"/>
        <v>1</v>
      </c>
      <c r="AD24" s="113">
        <f t="shared" si="13"/>
        <v>1</v>
      </c>
      <c r="AE24" s="113">
        <f t="shared" si="13"/>
        <v>1</v>
      </c>
      <c r="AF24" s="126"/>
      <c r="AG24" s="126"/>
      <c r="AH24" s="126"/>
      <c r="AI24" s="126"/>
      <c r="AJ24" s="126"/>
      <c r="AK24" s="126"/>
      <c r="AL24" s="126"/>
      <c r="AM24" s="126"/>
      <c r="AN24" s="126"/>
      <c r="AO24" s="126"/>
      <c r="AP24" s="126"/>
      <c r="AQ24" s="126"/>
      <c r="AR24" s="126"/>
      <c r="AS24" s="126"/>
      <c r="AT24" s="168"/>
      <c r="AU24" s="127">
        <f>SUM(AU25:AU64)</f>
        <v>643</v>
      </c>
      <c r="AV24" s="128">
        <f>AU24/31/F6</f>
        <v>0.74078341013824889</v>
      </c>
      <c r="AW24" s="129">
        <f>SUM(AW25:AW64)</f>
        <v>355</v>
      </c>
      <c r="AX24" s="164">
        <f>AW24/17/F6</f>
        <v>0.74579831932773111</v>
      </c>
      <c r="AY24" s="129">
        <f>SUM(AY25:AY64)</f>
        <v>288</v>
      </c>
      <c r="AZ24" s="164">
        <f>AY24/14/F6</f>
        <v>0.73469387755102045</v>
      </c>
      <c r="BA24" s="162">
        <f>COUNTIF(BA25:BA64,"НЕДОСТАТОЧНЫЙ")</f>
        <v>1</v>
      </c>
      <c r="BB24" s="226" t="s">
        <v>118</v>
      </c>
      <c r="BC24" s="226" t="s">
        <v>119</v>
      </c>
      <c r="BD24" s="226" t="s">
        <v>120</v>
      </c>
      <c r="BE24" s="210" t="s">
        <v>36</v>
      </c>
      <c r="BF24" s="197">
        <f>COUNTIF(BF25:BF64,"N")</f>
        <v>0</v>
      </c>
      <c r="BG24" s="197">
        <f t="shared" ref="BG24:CE24" si="14">COUNTIF(BG25:BG64,"N")</f>
        <v>0</v>
      </c>
      <c r="BH24" s="197">
        <f t="shared" si="14"/>
        <v>0</v>
      </c>
      <c r="BI24" s="197">
        <f t="shared" si="14"/>
        <v>0</v>
      </c>
      <c r="BJ24" s="197">
        <f t="shared" si="14"/>
        <v>0</v>
      </c>
      <c r="BK24" s="197">
        <f t="shared" si="14"/>
        <v>0</v>
      </c>
      <c r="BL24" s="197">
        <f t="shared" si="14"/>
        <v>0</v>
      </c>
      <c r="BM24" s="197">
        <f t="shared" si="14"/>
        <v>0</v>
      </c>
      <c r="BN24" s="197">
        <f t="shared" si="14"/>
        <v>0</v>
      </c>
      <c r="BO24" s="197">
        <f t="shared" si="14"/>
        <v>0</v>
      </c>
      <c r="BP24" s="197">
        <f t="shared" si="14"/>
        <v>0</v>
      </c>
      <c r="BQ24" s="197">
        <f t="shared" si="14"/>
        <v>0</v>
      </c>
      <c r="BR24" s="197">
        <f t="shared" si="14"/>
        <v>0</v>
      </c>
      <c r="BS24" s="197">
        <f t="shared" si="14"/>
        <v>0</v>
      </c>
      <c r="BT24" s="197">
        <f t="shared" si="14"/>
        <v>0</v>
      </c>
      <c r="BU24" s="197">
        <f t="shared" si="14"/>
        <v>0</v>
      </c>
      <c r="BV24" s="197">
        <f t="shared" si="14"/>
        <v>0</v>
      </c>
      <c r="BW24" s="197">
        <f t="shared" si="14"/>
        <v>0</v>
      </c>
      <c r="BX24" s="197">
        <f t="shared" si="14"/>
        <v>0</v>
      </c>
      <c r="BY24" s="197">
        <f t="shared" si="14"/>
        <v>0</v>
      </c>
      <c r="BZ24" s="197">
        <f t="shared" si="14"/>
        <v>0</v>
      </c>
      <c r="CA24" s="197">
        <f t="shared" si="14"/>
        <v>0</v>
      </c>
      <c r="CB24" s="197">
        <f t="shared" si="14"/>
        <v>0</v>
      </c>
      <c r="CC24" s="197">
        <f t="shared" si="14"/>
        <v>0</v>
      </c>
      <c r="CD24" s="197">
        <f t="shared" si="14"/>
        <v>0</v>
      </c>
      <c r="CE24" s="203">
        <f t="shared" si="14"/>
        <v>0</v>
      </c>
      <c r="CF24" s="208">
        <f t="shared" ref="CF24" si="15">COUNTIF(CF25:CF64,"N")</f>
        <v>1</v>
      </c>
      <c r="CG24" s="130">
        <f t="shared" ref="CG24" si="16">COUNTIF(CG25:CG64,"N")</f>
        <v>1</v>
      </c>
      <c r="CH24" s="130">
        <f t="shared" ref="CH24" si="17">COUNTIF(CH25:CH64,"N")</f>
        <v>1</v>
      </c>
      <c r="CI24" s="130">
        <f t="shared" ref="CI24" si="18">COUNTIF(CI25:CI64,"N")</f>
        <v>1</v>
      </c>
      <c r="CJ24" s="130">
        <f t="shared" ref="CJ24" si="19">COUNTIF(CJ25:CJ64,"N")</f>
        <v>1</v>
      </c>
      <c r="CK24" s="130">
        <f t="shared" ref="CK24" si="20">COUNTIF(CK25:CK64,"N")</f>
        <v>1</v>
      </c>
      <c r="CL24" s="130">
        <f t="shared" ref="CL24" si="21">COUNTIF(CL25:CL64,"N")</f>
        <v>1</v>
      </c>
      <c r="CM24" s="130">
        <f t="shared" ref="CM24" si="22">COUNTIF(CM25:CM64,"N")</f>
        <v>1</v>
      </c>
      <c r="CN24" s="130">
        <f t="shared" ref="CN24" si="23">COUNTIF(CN25:CN64,"N")</f>
        <v>1</v>
      </c>
      <c r="CO24" s="130">
        <f t="shared" ref="CO24" si="24">COUNTIF(CO25:CO64,"N")</f>
        <v>1</v>
      </c>
      <c r="CP24" s="130">
        <f t="shared" ref="CP24" si="25">COUNTIF(CP25:CP64,"N")</f>
        <v>1</v>
      </c>
      <c r="CQ24" s="130">
        <f t="shared" ref="CQ24" si="26">COUNTIF(CQ25:CQ64,"N")</f>
        <v>1</v>
      </c>
      <c r="CR24" s="130">
        <f t="shared" ref="CR24" si="27">COUNTIF(CR25:CR64,"N")</f>
        <v>1</v>
      </c>
      <c r="CS24" s="130">
        <f t="shared" ref="CS24" si="28">COUNTIF(CS25:CS64,"N")</f>
        <v>1</v>
      </c>
      <c r="CT24" s="130">
        <f t="shared" ref="CT24" si="29">COUNTIF(CT25:CT64,"N")</f>
        <v>1</v>
      </c>
      <c r="CU24" s="130">
        <f t="shared" ref="CU24" si="30">COUNTIF(CU25:CU64,"N")</f>
        <v>1</v>
      </c>
      <c r="CV24" s="130">
        <f t="shared" ref="CV24" si="31">COUNTIF(CV25:CV64,"N")</f>
        <v>1</v>
      </c>
      <c r="CW24" s="130">
        <f t="shared" ref="CW24" si="32">COUNTIF(CW25:CW64,"N")</f>
        <v>1</v>
      </c>
      <c r="CX24" s="130">
        <f t="shared" ref="CX24" si="33">COUNTIF(CX25:CX64,"N")</f>
        <v>1</v>
      </c>
      <c r="CY24" s="130">
        <f t="shared" ref="CY24" si="34">COUNTIF(CY25:CY64,"N")</f>
        <v>1</v>
      </c>
      <c r="CZ24" s="130">
        <f t="shared" ref="CZ24" si="35">COUNTIF(CZ25:CZ64,"N")</f>
        <v>1</v>
      </c>
      <c r="DA24" s="130">
        <f t="shared" ref="DA24" si="36">COUNTIF(DA25:DA64,"N")</f>
        <v>1</v>
      </c>
      <c r="DB24" s="130">
        <f t="shared" ref="DB24" si="37">COUNTIF(DB25:DB64,"N")</f>
        <v>1</v>
      </c>
      <c r="DC24" s="130">
        <f t="shared" ref="DC24" si="38">COUNTIF(DC25:DC64,"N")</f>
        <v>1</v>
      </c>
      <c r="DD24" s="130">
        <f t="shared" ref="DD24" si="39">COUNTIF(DD25:DD64,"N")</f>
        <v>1</v>
      </c>
      <c r="DE24" s="130">
        <f t="shared" ref="DE24" si="40">COUNTIF(DE25:DE64,"N")</f>
        <v>1</v>
      </c>
    </row>
    <row r="25" spans="1:109" ht="15" customHeight="1" thickBot="1">
      <c r="A25" s="140">
        <f>IF('СПИСОК КЛАССА'!I25&gt;0,1,0)</f>
        <v>1</v>
      </c>
      <c r="B25" s="90">
        <v>1</v>
      </c>
      <c r="C25" s="91">
        <f>IF(NOT(ISBLANK('СПИСОК КЛАССА'!C25)),'СПИСОК КЛАССА'!C25,"")</f>
        <v>1</v>
      </c>
      <c r="D25" s="135" t="str">
        <f>IF(NOT(ISBLANK('СПИСОК КЛАССА'!D25)),IF($A25=1,'СПИСОК КЛАССА'!D25, "УЧЕНИК НЕ ВЫПОЛНЯЛ РАБОТУ"),"")</f>
        <v/>
      </c>
      <c r="E25" s="154">
        <f>IF($C25&lt;&gt;"",'СПИСОК КЛАССА'!I25,"")</f>
        <v>1</v>
      </c>
      <c r="F25" s="262">
        <v>1</v>
      </c>
      <c r="G25" s="237">
        <v>1</v>
      </c>
      <c r="H25" s="237">
        <v>1</v>
      </c>
      <c r="I25" s="237">
        <v>1</v>
      </c>
      <c r="J25" s="237">
        <v>2</v>
      </c>
      <c r="K25" s="237">
        <v>0</v>
      </c>
      <c r="L25" s="237">
        <v>2</v>
      </c>
      <c r="M25" s="237">
        <v>1</v>
      </c>
      <c r="N25" s="237">
        <v>1</v>
      </c>
      <c r="O25" s="237">
        <v>1</v>
      </c>
      <c r="P25" s="237">
        <v>1</v>
      </c>
      <c r="Q25" s="237">
        <v>1</v>
      </c>
      <c r="R25" s="237">
        <v>2</v>
      </c>
      <c r="S25" s="281">
        <v>1</v>
      </c>
      <c r="T25" s="262">
        <v>1</v>
      </c>
      <c r="U25" s="237">
        <v>1</v>
      </c>
      <c r="V25" s="237">
        <v>1</v>
      </c>
      <c r="W25" s="237">
        <v>1</v>
      </c>
      <c r="X25" s="237">
        <v>1</v>
      </c>
      <c r="Y25" s="237">
        <v>1</v>
      </c>
      <c r="Z25" s="237">
        <v>1</v>
      </c>
      <c r="AA25" s="237">
        <v>2</v>
      </c>
      <c r="AB25" s="237">
        <v>1</v>
      </c>
      <c r="AC25" s="237">
        <v>1</v>
      </c>
      <c r="AD25" s="237">
        <v>2</v>
      </c>
      <c r="AE25" s="237">
        <v>1</v>
      </c>
      <c r="AF25" s="92"/>
      <c r="AG25" s="92"/>
      <c r="AH25" s="92"/>
      <c r="AI25" s="92"/>
      <c r="AJ25" s="92"/>
      <c r="AK25" s="92"/>
      <c r="AL25" s="92"/>
      <c r="AM25" s="92"/>
      <c r="AN25" s="92"/>
      <c r="AO25" s="92"/>
      <c r="AP25" s="92"/>
      <c r="AQ25" s="92"/>
      <c r="AR25" s="92"/>
      <c r="AS25" s="92"/>
      <c r="AT25" s="169"/>
      <c r="AU25" s="171">
        <f>IF(AND(OR($C25&lt;&gt;"",$D25&lt;&gt;""),$A25=1,$Y$6="ДА"),SUM(F25:AE25),"" )</f>
        <v>30</v>
      </c>
      <c r="AV25" s="131">
        <f>IF(AND(OR($C25&lt;&gt;"",$D25&lt;&gt;""),$A25=1,$Y$6="ДА"),AU25/31,"")</f>
        <v>0.967741935483871</v>
      </c>
      <c r="AW25" s="132">
        <f>IF(AND(OR($C25&lt;&gt;"",$D25&lt;&gt;""),$A25=1,$Y$6="ДА"),SUM(F25:S25 ),"")</f>
        <v>16</v>
      </c>
      <c r="AX25" s="163">
        <f>IF(AND(OR($C25&lt;&gt;"",$D25&lt;&gt;""),$A25=1,$Y$6="ДА"),AW25/17,"")</f>
        <v>0.94117647058823528</v>
      </c>
      <c r="AY25" s="132">
        <f>IF(AND(OR($C25&lt;&gt;"",$D25&lt;&gt;""),$A25=1,$Y$6="ДА"),SUM(T25:AE25),"" )</f>
        <v>14</v>
      </c>
      <c r="AZ25" s="163">
        <f>IF(AND(OR($C25&lt;&gt;"",$D25&lt;&gt;""),$A25=1,$Y$6="ДА"),AY25/14,"")</f>
        <v>1</v>
      </c>
      <c r="BA25" s="133" t="str">
        <f>IF(AND(OR($C25&lt;&gt;"",$D25&lt;&gt;""),$A25=1,$Y$6="ДА"), IF(AND(AV25&gt;=70%),"ВЫСШИЙ",IF(AND(AV25&gt;=60%,AV25&lt;70%),"ВЫСОКИЙ",IF(AND(AV25&gt;=50%, AV25&lt;60%),"СРЕДНИЙ",IF(AND(AV25&gt;=40%, AV25&lt;50%),"НИЗКИЙ","НЕДОСТАТОЧНЫЙ")))),"")</f>
        <v>ВЫСШИЙ</v>
      </c>
      <c r="BB25" s="222">
        <f>$AV$24</f>
        <v>0.74078341013824889</v>
      </c>
      <c r="BC25" s="222">
        <f>$AX$24</f>
        <v>0.74579831932773111</v>
      </c>
      <c r="BD25" s="222">
        <f>$AZ$24</f>
        <v>0.73469387755102045</v>
      </c>
      <c r="BE25" s="134"/>
      <c r="BF25" s="199">
        <f t="shared" ref="BF25:BF64" si="41">IF($E25=1,F25,"")</f>
        <v>1</v>
      </c>
      <c r="BG25" s="199">
        <f t="shared" ref="BG25:BG64" si="42">IF($E25=1,G25,"")</f>
        <v>1</v>
      </c>
      <c r="BH25" s="199">
        <f t="shared" ref="BH25:BH64" si="43">IF($E25=1,H25,"")</f>
        <v>1</v>
      </c>
      <c r="BI25" s="199">
        <f t="shared" ref="BI25:BI64" si="44">IF($E25=1,I25,"")</f>
        <v>1</v>
      </c>
      <c r="BJ25" s="199">
        <f t="shared" ref="BJ25:BJ64" si="45">IF($E25=1,J25,"")</f>
        <v>2</v>
      </c>
      <c r="BK25" s="199">
        <f t="shared" ref="BK25:BK64" si="46">IF($E25=1,K25,"")</f>
        <v>0</v>
      </c>
      <c r="BL25" s="199">
        <f t="shared" ref="BL25:BL64" si="47">IF($E25=1,L25,"")</f>
        <v>2</v>
      </c>
      <c r="BM25" s="199">
        <f t="shared" ref="BM25:BM64" si="48">IF($E25=1,M25,"")</f>
        <v>1</v>
      </c>
      <c r="BN25" s="199">
        <f t="shared" ref="BN25:BN64" si="49">IF($E25=1,N25,"")</f>
        <v>1</v>
      </c>
      <c r="BO25" s="199">
        <f t="shared" ref="BO25:BO64" si="50">IF($E25=1,O25,"")</f>
        <v>1</v>
      </c>
      <c r="BP25" s="199">
        <f t="shared" ref="BP25:BP64" si="51">IF($E25=1,P25,"")</f>
        <v>1</v>
      </c>
      <c r="BQ25" s="199">
        <f t="shared" ref="BQ25:BQ64" si="52">IF($E25=1,Q25,"")</f>
        <v>1</v>
      </c>
      <c r="BR25" s="199">
        <f t="shared" ref="BR25:BR64" si="53">IF($E25=1,R25,"")</f>
        <v>2</v>
      </c>
      <c r="BS25" s="199">
        <f t="shared" ref="BS25:BS64" si="54">IF($E25=1,S25,"")</f>
        <v>1</v>
      </c>
      <c r="BT25" s="199">
        <f t="shared" ref="BT25:BT64" si="55">IF($E25=1,T25,"")</f>
        <v>1</v>
      </c>
      <c r="BU25" s="199">
        <f t="shared" ref="BU25:BU64" si="56">IF($E25=1,U25,"")</f>
        <v>1</v>
      </c>
      <c r="BV25" s="199">
        <f t="shared" ref="BV25:BV64" si="57">IF($E25=1,V25,"")</f>
        <v>1</v>
      </c>
      <c r="BW25" s="199">
        <f t="shared" ref="BW25:BW64" si="58">IF($E25=1,W25,"")</f>
        <v>1</v>
      </c>
      <c r="BX25" s="199">
        <f t="shared" ref="BX25:BX64" si="59">IF($E25=1,X25,"")</f>
        <v>1</v>
      </c>
      <c r="BY25" s="199">
        <f t="shared" ref="BY25:BY64" si="60">IF($E25=1,Y25,"")</f>
        <v>1</v>
      </c>
      <c r="BZ25" s="199">
        <f t="shared" ref="BZ25:BZ64" si="61">IF($E25=1,Z25,"")</f>
        <v>1</v>
      </c>
      <c r="CA25" s="199">
        <f t="shared" ref="CA25:CA64" si="62">IF($E25=1,AA25,"")</f>
        <v>2</v>
      </c>
      <c r="CB25" s="199">
        <f t="shared" ref="CB25:CB64" si="63">IF($E25=1,AB25,"")</f>
        <v>1</v>
      </c>
      <c r="CC25" s="199">
        <f t="shared" ref="CC25:CC64" si="64">IF($E25=1,AC25,"")</f>
        <v>1</v>
      </c>
      <c r="CD25" s="199">
        <f t="shared" ref="CD25:CD64" si="65">IF($E25=1,AD25,"")</f>
        <v>2</v>
      </c>
      <c r="CE25" s="204">
        <f t="shared" ref="CE25:CE64" si="66">IF($E25=1,AE25,"")</f>
        <v>1</v>
      </c>
      <c r="CF25" s="206" t="str">
        <f t="shared" ref="CF25:CF64" si="67">IF($E25=2,F25,"")</f>
        <v/>
      </c>
      <c r="CG25" s="194" t="str">
        <f t="shared" ref="CG25:CG64" si="68">IF($E25=2,G25,"")</f>
        <v/>
      </c>
      <c r="CH25" s="194" t="str">
        <f t="shared" ref="CH25:CH64" si="69">IF($E25=2,H25,"")</f>
        <v/>
      </c>
      <c r="CI25" s="194" t="str">
        <f t="shared" ref="CI25:CI64" si="70">IF($E25=2,I25,"")</f>
        <v/>
      </c>
      <c r="CJ25" s="194" t="str">
        <f t="shared" ref="CJ25:CJ64" si="71">IF($E25=2,J25,"")</f>
        <v/>
      </c>
      <c r="CK25" s="194" t="str">
        <f t="shared" ref="CK25:CK64" si="72">IF($E25=2,K25,"")</f>
        <v/>
      </c>
      <c r="CL25" s="194" t="str">
        <f t="shared" ref="CL25:CL64" si="73">IF($E25=2,L25,"")</f>
        <v/>
      </c>
      <c r="CM25" s="194" t="str">
        <f t="shared" ref="CM25:CM64" si="74">IF($E25=2,M25,"")</f>
        <v/>
      </c>
      <c r="CN25" s="194" t="str">
        <f t="shared" ref="CN25:CN64" si="75">IF($E25=2,N25,"")</f>
        <v/>
      </c>
      <c r="CO25" s="194" t="str">
        <f t="shared" ref="CO25:CO64" si="76">IF($E25=2,O25,"")</f>
        <v/>
      </c>
      <c r="CP25" s="194" t="str">
        <f t="shared" ref="CP25:CP64" si="77">IF($E25=2,P25,"")</f>
        <v/>
      </c>
      <c r="CQ25" s="194" t="str">
        <f t="shared" ref="CQ25:CQ64" si="78">IF($E25=2,Q25,"")</f>
        <v/>
      </c>
      <c r="CR25" s="194" t="str">
        <f t="shared" ref="CR25:CR64" si="79">IF($E25=2,R25,"")</f>
        <v/>
      </c>
      <c r="CS25" s="194" t="str">
        <f t="shared" ref="CS25:CS64" si="80">IF($E25=2,S25,"")</f>
        <v/>
      </c>
      <c r="CT25" s="194" t="str">
        <f t="shared" ref="CT25:CT64" si="81">IF($E25=2,T25,"")</f>
        <v/>
      </c>
      <c r="CU25" s="194" t="str">
        <f t="shared" ref="CU25:CU64" si="82">IF($E25=2,U25,"")</f>
        <v/>
      </c>
      <c r="CV25" s="194" t="str">
        <f t="shared" ref="CV25:CV64" si="83">IF($E25=2,V25,"")</f>
        <v/>
      </c>
      <c r="CW25" s="194" t="str">
        <f t="shared" ref="CW25:CW64" si="84">IF($E25=2,W25,"")</f>
        <v/>
      </c>
      <c r="CX25" s="194" t="str">
        <f t="shared" ref="CX25:CX64" si="85">IF($E25=2,X25,"")</f>
        <v/>
      </c>
      <c r="CY25" s="194" t="str">
        <f t="shared" ref="CY25:CY64" si="86">IF($E25=2,Y25,"")</f>
        <v/>
      </c>
      <c r="CZ25" s="194" t="str">
        <f t="shared" ref="CZ25:CZ64" si="87">IF($E25=2,Z25,"")</f>
        <v/>
      </c>
      <c r="DA25" s="194" t="str">
        <f t="shared" ref="DA25:DA64" si="88">IF($E25=2,AA25,"")</f>
        <v/>
      </c>
      <c r="DB25" s="194" t="str">
        <f t="shared" ref="DB25:DB64" si="89">IF($E25=2,AB25,"")</f>
        <v/>
      </c>
      <c r="DC25" s="194" t="str">
        <f t="shared" ref="DC25:DC64" si="90">IF($E25=2,AC25,"")</f>
        <v/>
      </c>
      <c r="DD25" s="194" t="str">
        <f t="shared" ref="DD25:DD64" si="91">IF($E25=2,AD25,"")</f>
        <v/>
      </c>
      <c r="DE25" s="194" t="str">
        <f t="shared" ref="DE25:DE64" si="92">IF($E25=2,AE25,"")</f>
        <v/>
      </c>
    </row>
    <row r="26" spans="1:109" ht="12.75" customHeight="1" thickBot="1">
      <c r="A26" s="140">
        <f>IF('СПИСОК КЛАССА'!I26&gt;0,1,0)</f>
        <v>1</v>
      </c>
      <c r="B26" s="90">
        <v>2</v>
      </c>
      <c r="C26" s="91">
        <f>IF(NOT(ISBLANK('СПИСОК КЛАССА'!C26)),'СПИСОК КЛАССА'!C26,"")</f>
        <v>2</v>
      </c>
      <c r="D26" s="135" t="str">
        <f>IF(NOT(ISBLANK('СПИСОК КЛАССА'!D26)),IF($A26=1,'СПИСОК КЛАССА'!D26, "УЧЕНИК НЕ ВЫПОЛНЯЛ РАБОТУ"),"")</f>
        <v/>
      </c>
      <c r="E26" s="154">
        <f>IF($C26&lt;&gt;"",'СПИСОК КЛАССА'!I26,"")</f>
        <v>2</v>
      </c>
      <c r="F26" s="262">
        <v>1</v>
      </c>
      <c r="G26" s="237">
        <v>0</v>
      </c>
      <c r="H26" s="237">
        <v>0</v>
      </c>
      <c r="I26" s="237">
        <v>0</v>
      </c>
      <c r="J26" s="237">
        <v>1</v>
      </c>
      <c r="K26" s="237">
        <v>1</v>
      </c>
      <c r="L26" s="237">
        <v>2</v>
      </c>
      <c r="M26" s="237">
        <v>0</v>
      </c>
      <c r="N26" s="237">
        <v>1</v>
      </c>
      <c r="O26" s="237">
        <v>1</v>
      </c>
      <c r="P26" s="237">
        <v>1</v>
      </c>
      <c r="Q26" s="237">
        <v>1</v>
      </c>
      <c r="R26" s="237">
        <v>1</v>
      </c>
      <c r="S26" s="281">
        <v>0</v>
      </c>
      <c r="T26" s="262">
        <v>1</v>
      </c>
      <c r="U26" s="237">
        <v>0</v>
      </c>
      <c r="V26" s="237">
        <v>1</v>
      </c>
      <c r="W26" s="237">
        <v>1</v>
      </c>
      <c r="X26" s="237">
        <v>0</v>
      </c>
      <c r="Y26" s="237">
        <v>1</v>
      </c>
      <c r="Z26" s="237">
        <v>1</v>
      </c>
      <c r="AA26" s="237">
        <v>0</v>
      </c>
      <c r="AB26" s="237">
        <v>0</v>
      </c>
      <c r="AC26" s="237">
        <v>1</v>
      </c>
      <c r="AD26" s="237">
        <v>2</v>
      </c>
      <c r="AE26" s="237">
        <v>1</v>
      </c>
      <c r="AF26" s="92"/>
      <c r="AG26" s="92"/>
      <c r="AH26" s="92"/>
      <c r="AI26" s="92"/>
      <c r="AJ26" s="92"/>
      <c r="AK26" s="92"/>
      <c r="AL26" s="92"/>
      <c r="AM26" s="92"/>
      <c r="AN26" s="92"/>
      <c r="AO26" s="92"/>
      <c r="AP26" s="92"/>
      <c r="AQ26" s="92"/>
      <c r="AR26" s="92"/>
      <c r="AS26" s="92"/>
      <c r="AT26" s="169"/>
      <c r="AU26" s="171">
        <f t="shared" ref="AU26:AU64" si="93">IF(AND(OR($C26&lt;&gt;"",$D26&lt;&gt;""),$A26=1,$Y$6="ДА"),SUM(F26:AE26),"" )</f>
        <v>19</v>
      </c>
      <c r="AV26" s="131">
        <f t="shared" ref="AV26:AV64" si="94">IF(AND(OR($C26&lt;&gt;"",$D26&lt;&gt;""),$A26=1,$Y$6="ДА"),AU26/31,"")</f>
        <v>0.61290322580645162</v>
      </c>
      <c r="AW26" s="132">
        <f t="shared" ref="AW26:AW64" si="95">IF(AND(OR($C26&lt;&gt;"",$D26&lt;&gt;""),$A26=1,$Y$6="ДА"),SUM(F26:S26 ),"")</f>
        <v>10</v>
      </c>
      <c r="AX26" s="163">
        <f t="shared" ref="AX26:AX64" si="96">IF(AND(OR($C26&lt;&gt;"",$D26&lt;&gt;""),$A26=1,$Y$6="ДА"),AW26/17,"")</f>
        <v>0.58823529411764708</v>
      </c>
      <c r="AY26" s="132">
        <f t="shared" ref="AY26:AY64" si="97">IF(AND(OR($C26&lt;&gt;"",$D26&lt;&gt;""),$A26=1,$Y$6="ДА"),SUM(T26:AE26),"" )</f>
        <v>9</v>
      </c>
      <c r="AZ26" s="163">
        <f t="shared" ref="AZ26:AZ64" si="98">IF(AND(OR($C26&lt;&gt;"",$D26&lt;&gt;""),$A26=1,$Y$6="ДА"),AY26/14,"")</f>
        <v>0.6428571428571429</v>
      </c>
      <c r="BA26" s="133" t="str">
        <f t="shared" ref="BA26:BA64" si="99">IF(AND(OR($C26&lt;&gt;"",$D26&lt;&gt;""),$A26=1,$Y$6="ДА"), IF(AND(AV26&gt;=70%),"ВЫСШИЙ",IF(AND(AV26&gt;=60%,AV26&lt;70%),"ВЫСОКИЙ",IF(AND(AV26&gt;=50%, AV26&lt;60%),"СРЕДНИЙ",IF(AND(AV26&gt;=40%, AV26&lt;50%),"НИЗКИЙ","НЕДОСТАТОЧНЫЙ")))),"")</f>
        <v>ВЫСОКИЙ</v>
      </c>
      <c r="BB26" s="222">
        <f t="shared" ref="BB26:BB64" si="100">$AV$24</f>
        <v>0.74078341013824889</v>
      </c>
      <c r="BC26" s="222">
        <f t="shared" ref="BC26:BC64" si="101">$AX$24</f>
        <v>0.74579831932773111</v>
      </c>
      <c r="BD26" s="222">
        <f t="shared" ref="BD26:BD64" si="102">$AZ$24</f>
        <v>0.73469387755102045</v>
      </c>
      <c r="BE26" s="134"/>
      <c r="BF26" s="199" t="str">
        <f t="shared" si="41"/>
        <v/>
      </c>
      <c r="BG26" s="199" t="str">
        <f t="shared" si="42"/>
        <v/>
      </c>
      <c r="BH26" s="199" t="str">
        <f t="shared" si="43"/>
        <v/>
      </c>
      <c r="BI26" s="199" t="str">
        <f t="shared" si="44"/>
        <v/>
      </c>
      <c r="BJ26" s="199" t="str">
        <f t="shared" si="45"/>
        <v/>
      </c>
      <c r="BK26" s="199" t="str">
        <f t="shared" si="46"/>
        <v/>
      </c>
      <c r="BL26" s="199" t="str">
        <f t="shared" si="47"/>
        <v/>
      </c>
      <c r="BM26" s="199" t="str">
        <f t="shared" si="48"/>
        <v/>
      </c>
      <c r="BN26" s="199" t="str">
        <f t="shared" si="49"/>
        <v/>
      </c>
      <c r="BO26" s="199" t="str">
        <f t="shared" si="50"/>
        <v/>
      </c>
      <c r="BP26" s="199" t="str">
        <f t="shared" si="51"/>
        <v/>
      </c>
      <c r="BQ26" s="199" t="str">
        <f t="shared" si="52"/>
        <v/>
      </c>
      <c r="BR26" s="199" t="str">
        <f t="shared" si="53"/>
        <v/>
      </c>
      <c r="BS26" s="199" t="str">
        <f t="shared" si="54"/>
        <v/>
      </c>
      <c r="BT26" s="199" t="str">
        <f t="shared" si="55"/>
        <v/>
      </c>
      <c r="BU26" s="199" t="str">
        <f t="shared" si="56"/>
        <v/>
      </c>
      <c r="BV26" s="199" t="str">
        <f t="shared" si="57"/>
        <v/>
      </c>
      <c r="BW26" s="199" t="str">
        <f t="shared" si="58"/>
        <v/>
      </c>
      <c r="BX26" s="199" t="str">
        <f t="shared" si="59"/>
        <v/>
      </c>
      <c r="BY26" s="199" t="str">
        <f t="shared" si="60"/>
        <v/>
      </c>
      <c r="BZ26" s="199" t="str">
        <f t="shared" si="61"/>
        <v/>
      </c>
      <c r="CA26" s="199" t="str">
        <f t="shared" si="62"/>
        <v/>
      </c>
      <c r="CB26" s="199" t="str">
        <f t="shared" si="63"/>
        <v/>
      </c>
      <c r="CC26" s="199" t="str">
        <f t="shared" si="64"/>
        <v/>
      </c>
      <c r="CD26" s="199" t="str">
        <f t="shared" si="65"/>
        <v/>
      </c>
      <c r="CE26" s="204" t="str">
        <f t="shared" si="66"/>
        <v/>
      </c>
      <c r="CF26" s="206">
        <f t="shared" si="67"/>
        <v>1</v>
      </c>
      <c r="CG26" s="194">
        <f t="shared" si="68"/>
        <v>0</v>
      </c>
      <c r="CH26" s="194">
        <f t="shared" si="69"/>
        <v>0</v>
      </c>
      <c r="CI26" s="194">
        <f t="shared" si="70"/>
        <v>0</v>
      </c>
      <c r="CJ26" s="194">
        <f t="shared" si="71"/>
        <v>1</v>
      </c>
      <c r="CK26" s="194">
        <f t="shared" si="72"/>
        <v>1</v>
      </c>
      <c r="CL26" s="194">
        <f t="shared" si="73"/>
        <v>2</v>
      </c>
      <c r="CM26" s="194">
        <f t="shared" si="74"/>
        <v>0</v>
      </c>
      <c r="CN26" s="194">
        <f t="shared" si="75"/>
        <v>1</v>
      </c>
      <c r="CO26" s="194">
        <f t="shared" si="76"/>
        <v>1</v>
      </c>
      <c r="CP26" s="194">
        <f t="shared" si="77"/>
        <v>1</v>
      </c>
      <c r="CQ26" s="194">
        <f t="shared" si="78"/>
        <v>1</v>
      </c>
      <c r="CR26" s="194">
        <f t="shared" si="79"/>
        <v>1</v>
      </c>
      <c r="CS26" s="194">
        <f t="shared" si="80"/>
        <v>0</v>
      </c>
      <c r="CT26" s="194">
        <f t="shared" si="81"/>
        <v>1</v>
      </c>
      <c r="CU26" s="194">
        <f t="shared" si="82"/>
        <v>0</v>
      </c>
      <c r="CV26" s="194">
        <f t="shared" si="83"/>
        <v>1</v>
      </c>
      <c r="CW26" s="194">
        <f t="shared" si="84"/>
        <v>1</v>
      </c>
      <c r="CX26" s="194">
        <f t="shared" si="85"/>
        <v>0</v>
      </c>
      <c r="CY26" s="194">
        <f t="shared" si="86"/>
        <v>1</v>
      </c>
      <c r="CZ26" s="194">
        <f t="shared" si="87"/>
        <v>1</v>
      </c>
      <c r="DA26" s="194">
        <f t="shared" si="88"/>
        <v>0</v>
      </c>
      <c r="DB26" s="194">
        <f t="shared" si="89"/>
        <v>0</v>
      </c>
      <c r="DC26" s="194">
        <f t="shared" si="90"/>
        <v>1</v>
      </c>
      <c r="DD26" s="194">
        <f t="shared" si="91"/>
        <v>2</v>
      </c>
      <c r="DE26" s="194">
        <f t="shared" si="92"/>
        <v>1</v>
      </c>
    </row>
    <row r="27" spans="1:109" ht="12.75" customHeight="1" thickBot="1">
      <c r="A27" s="140">
        <f>IF('СПИСОК КЛАССА'!I27&gt;0,1,0)</f>
        <v>1</v>
      </c>
      <c r="B27" s="90">
        <v>3</v>
      </c>
      <c r="C27" s="91">
        <f>IF(NOT(ISBLANK('СПИСОК КЛАССА'!C27)),'СПИСОК КЛАССА'!C27,"")</f>
        <v>3</v>
      </c>
      <c r="D27" s="135" t="str">
        <f>IF(NOT(ISBLANK('СПИСОК КЛАССА'!D27)),IF($A27=1,'СПИСОК КЛАССА'!D27, "УЧЕНИК НЕ ВЫПОЛНЯЛ РАБОТУ"),"")</f>
        <v/>
      </c>
      <c r="E27" s="154">
        <f>IF($C27&lt;&gt;"",'СПИСОК КЛАССА'!I27,"")</f>
        <v>1</v>
      </c>
      <c r="F27" s="262">
        <v>0</v>
      </c>
      <c r="G27" s="237">
        <v>1</v>
      </c>
      <c r="H27" s="237">
        <v>1</v>
      </c>
      <c r="I27" s="237">
        <v>0</v>
      </c>
      <c r="J27" s="237">
        <v>2</v>
      </c>
      <c r="K27" s="237">
        <v>1</v>
      </c>
      <c r="L27" s="237">
        <v>1</v>
      </c>
      <c r="M27" s="237">
        <v>0</v>
      </c>
      <c r="N27" s="237">
        <v>1</v>
      </c>
      <c r="O27" s="237">
        <v>0</v>
      </c>
      <c r="P27" s="237">
        <v>1</v>
      </c>
      <c r="Q27" s="237">
        <v>1</v>
      </c>
      <c r="R27" s="237">
        <v>1</v>
      </c>
      <c r="S27" s="281">
        <v>1</v>
      </c>
      <c r="T27" s="262">
        <v>0</v>
      </c>
      <c r="U27" s="237">
        <v>0</v>
      </c>
      <c r="V27" s="237">
        <v>1</v>
      </c>
      <c r="W27" s="237">
        <v>1</v>
      </c>
      <c r="X27" s="237">
        <v>1</v>
      </c>
      <c r="Y27" s="237">
        <v>0</v>
      </c>
      <c r="Z27" s="237">
        <v>1</v>
      </c>
      <c r="AA27" s="237">
        <v>2</v>
      </c>
      <c r="AB27" s="237">
        <v>0</v>
      </c>
      <c r="AC27" s="237">
        <v>1</v>
      </c>
      <c r="AD27" s="237">
        <v>0</v>
      </c>
      <c r="AE27" s="237">
        <v>0</v>
      </c>
      <c r="AF27" s="92"/>
      <c r="AG27" s="92"/>
      <c r="AH27" s="92"/>
      <c r="AI27" s="92"/>
      <c r="AJ27" s="92"/>
      <c r="AK27" s="92"/>
      <c r="AL27" s="92"/>
      <c r="AM27" s="92"/>
      <c r="AN27" s="92"/>
      <c r="AO27" s="92"/>
      <c r="AP27" s="92"/>
      <c r="AQ27" s="92"/>
      <c r="AR27" s="92"/>
      <c r="AS27" s="92"/>
      <c r="AT27" s="169"/>
      <c r="AU27" s="171">
        <f t="shared" si="93"/>
        <v>18</v>
      </c>
      <c r="AV27" s="131">
        <f t="shared" si="94"/>
        <v>0.58064516129032262</v>
      </c>
      <c r="AW27" s="132">
        <f t="shared" si="95"/>
        <v>11</v>
      </c>
      <c r="AX27" s="163">
        <f t="shared" si="96"/>
        <v>0.6470588235294118</v>
      </c>
      <c r="AY27" s="132">
        <f t="shared" si="97"/>
        <v>7</v>
      </c>
      <c r="AZ27" s="163">
        <f t="shared" si="98"/>
        <v>0.5</v>
      </c>
      <c r="BA27" s="133" t="str">
        <f t="shared" si="99"/>
        <v>СРЕДНИЙ</v>
      </c>
      <c r="BB27" s="222">
        <f t="shared" si="100"/>
        <v>0.74078341013824889</v>
      </c>
      <c r="BC27" s="222">
        <f t="shared" si="101"/>
        <v>0.74579831932773111</v>
      </c>
      <c r="BD27" s="222">
        <f t="shared" si="102"/>
        <v>0.73469387755102045</v>
      </c>
      <c r="BE27" s="134"/>
      <c r="BF27" s="199">
        <f t="shared" si="41"/>
        <v>0</v>
      </c>
      <c r="BG27" s="199">
        <f t="shared" si="42"/>
        <v>1</v>
      </c>
      <c r="BH27" s="199">
        <f t="shared" si="43"/>
        <v>1</v>
      </c>
      <c r="BI27" s="199">
        <f t="shared" si="44"/>
        <v>0</v>
      </c>
      <c r="BJ27" s="199">
        <f t="shared" si="45"/>
        <v>2</v>
      </c>
      <c r="BK27" s="199">
        <f t="shared" si="46"/>
        <v>1</v>
      </c>
      <c r="BL27" s="199">
        <f t="shared" si="47"/>
        <v>1</v>
      </c>
      <c r="BM27" s="199">
        <f t="shared" si="48"/>
        <v>0</v>
      </c>
      <c r="BN27" s="199">
        <f t="shared" si="49"/>
        <v>1</v>
      </c>
      <c r="BO27" s="199">
        <f t="shared" si="50"/>
        <v>0</v>
      </c>
      <c r="BP27" s="199">
        <f t="shared" si="51"/>
        <v>1</v>
      </c>
      <c r="BQ27" s="199">
        <f t="shared" si="52"/>
        <v>1</v>
      </c>
      <c r="BR27" s="199">
        <f t="shared" si="53"/>
        <v>1</v>
      </c>
      <c r="BS27" s="199">
        <f t="shared" si="54"/>
        <v>1</v>
      </c>
      <c r="BT27" s="199">
        <f t="shared" si="55"/>
        <v>0</v>
      </c>
      <c r="BU27" s="199">
        <f t="shared" si="56"/>
        <v>0</v>
      </c>
      <c r="BV27" s="199">
        <f t="shared" si="57"/>
        <v>1</v>
      </c>
      <c r="BW27" s="199">
        <f t="shared" si="58"/>
        <v>1</v>
      </c>
      <c r="BX27" s="199">
        <f t="shared" si="59"/>
        <v>1</v>
      </c>
      <c r="BY27" s="199">
        <f t="shared" si="60"/>
        <v>0</v>
      </c>
      <c r="BZ27" s="199">
        <f t="shared" si="61"/>
        <v>1</v>
      </c>
      <c r="CA27" s="199">
        <f t="shared" si="62"/>
        <v>2</v>
      </c>
      <c r="CB27" s="199">
        <f t="shared" si="63"/>
        <v>0</v>
      </c>
      <c r="CC27" s="199">
        <f t="shared" si="64"/>
        <v>1</v>
      </c>
      <c r="CD27" s="199">
        <f t="shared" si="65"/>
        <v>0</v>
      </c>
      <c r="CE27" s="204">
        <f t="shared" si="66"/>
        <v>0</v>
      </c>
      <c r="CF27" s="206" t="str">
        <f t="shared" si="67"/>
        <v/>
      </c>
      <c r="CG27" s="194" t="str">
        <f t="shared" si="68"/>
        <v/>
      </c>
      <c r="CH27" s="194" t="str">
        <f t="shared" si="69"/>
        <v/>
      </c>
      <c r="CI27" s="194" t="str">
        <f t="shared" si="70"/>
        <v/>
      </c>
      <c r="CJ27" s="194" t="str">
        <f t="shared" si="71"/>
        <v/>
      </c>
      <c r="CK27" s="194" t="str">
        <f t="shared" si="72"/>
        <v/>
      </c>
      <c r="CL27" s="194" t="str">
        <f t="shared" si="73"/>
        <v/>
      </c>
      <c r="CM27" s="194" t="str">
        <f t="shared" si="74"/>
        <v/>
      </c>
      <c r="CN27" s="194" t="str">
        <f t="shared" si="75"/>
        <v/>
      </c>
      <c r="CO27" s="194" t="str">
        <f t="shared" si="76"/>
        <v/>
      </c>
      <c r="CP27" s="194" t="str">
        <f t="shared" si="77"/>
        <v/>
      </c>
      <c r="CQ27" s="194" t="str">
        <f t="shared" si="78"/>
        <v/>
      </c>
      <c r="CR27" s="194" t="str">
        <f t="shared" si="79"/>
        <v/>
      </c>
      <c r="CS27" s="194" t="str">
        <f t="shared" si="80"/>
        <v/>
      </c>
      <c r="CT27" s="194" t="str">
        <f t="shared" si="81"/>
        <v/>
      </c>
      <c r="CU27" s="194" t="str">
        <f t="shared" si="82"/>
        <v/>
      </c>
      <c r="CV27" s="194" t="str">
        <f t="shared" si="83"/>
        <v/>
      </c>
      <c r="CW27" s="194" t="str">
        <f t="shared" si="84"/>
        <v/>
      </c>
      <c r="CX27" s="194" t="str">
        <f t="shared" si="85"/>
        <v/>
      </c>
      <c r="CY27" s="194" t="str">
        <f t="shared" si="86"/>
        <v/>
      </c>
      <c r="CZ27" s="194" t="str">
        <f t="shared" si="87"/>
        <v/>
      </c>
      <c r="DA27" s="194" t="str">
        <f t="shared" si="88"/>
        <v/>
      </c>
      <c r="DB27" s="194" t="str">
        <f t="shared" si="89"/>
        <v/>
      </c>
      <c r="DC27" s="194" t="str">
        <f t="shared" si="90"/>
        <v/>
      </c>
      <c r="DD27" s="194" t="str">
        <f t="shared" si="91"/>
        <v/>
      </c>
      <c r="DE27" s="194" t="str">
        <f t="shared" si="92"/>
        <v/>
      </c>
    </row>
    <row r="28" spans="1:109" ht="12.75" customHeight="1" thickBot="1">
      <c r="A28" s="140">
        <f>IF('СПИСОК КЛАССА'!I28&gt;0,1,0)</f>
        <v>1</v>
      </c>
      <c r="B28" s="90">
        <v>4</v>
      </c>
      <c r="C28" s="91">
        <f>IF(NOT(ISBLANK('СПИСОК КЛАССА'!C28)),'СПИСОК КЛАССА'!C28,"")</f>
        <v>4</v>
      </c>
      <c r="D28" s="135" t="str">
        <f>IF(NOT(ISBLANK('СПИСОК КЛАССА'!D28)),IF($A28=1,'СПИСОК КЛАССА'!D28, "УЧЕНИК НЕ ВЫПОЛНЯЛ РАБОТУ"),"")</f>
        <v/>
      </c>
      <c r="E28" s="154">
        <f>IF($C28&lt;&gt;"",'СПИСОК КЛАССА'!I28,"")</f>
        <v>2</v>
      </c>
      <c r="F28" s="262">
        <v>1</v>
      </c>
      <c r="G28" s="237">
        <v>0</v>
      </c>
      <c r="H28" s="237">
        <v>1</v>
      </c>
      <c r="I28" s="237">
        <v>1</v>
      </c>
      <c r="J28" s="237">
        <v>1</v>
      </c>
      <c r="K28" s="237">
        <v>1</v>
      </c>
      <c r="L28" s="237">
        <v>0</v>
      </c>
      <c r="M28" s="237">
        <v>0</v>
      </c>
      <c r="N28" s="237">
        <v>0</v>
      </c>
      <c r="O28" s="237">
        <v>1</v>
      </c>
      <c r="P28" s="237">
        <v>1</v>
      </c>
      <c r="Q28" s="237">
        <v>1</v>
      </c>
      <c r="R28" s="237">
        <v>2</v>
      </c>
      <c r="S28" s="281">
        <v>1</v>
      </c>
      <c r="T28" s="262">
        <v>1</v>
      </c>
      <c r="U28" s="237">
        <v>1</v>
      </c>
      <c r="V28" s="237">
        <v>1</v>
      </c>
      <c r="W28" s="237">
        <v>1</v>
      </c>
      <c r="X28" s="237">
        <v>1</v>
      </c>
      <c r="Y28" s="237">
        <v>1</v>
      </c>
      <c r="Z28" s="237">
        <v>1</v>
      </c>
      <c r="AA28" s="237">
        <v>2</v>
      </c>
      <c r="AB28" s="237">
        <v>1</v>
      </c>
      <c r="AC28" s="237">
        <v>1</v>
      </c>
      <c r="AD28" s="237">
        <v>0</v>
      </c>
      <c r="AE28" s="237">
        <v>1</v>
      </c>
      <c r="AF28" s="92"/>
      <c r="AG28" s="92"/>
      <c r="AH28" s="92"/>
      <c r="AI28" s="92"/>
      <c r="AJ28" s="92"/>
      <c r="AK28" s="92"/>
      <c r="AL28" s="92"/>
      <c r="AM28" s="92"/>
      <c r="AN28" s="92"/>
      <c r="AO28" s="92"/>
      <c r="AP28" s="92"/>
      <c r="AQ28" s="92"/>
      <c r="AR28" s="92"/>
      <c r="AS28" s="92"/>
      <c r="AT28" s="169"/>
      <c r="AU28" s="171">
        <f t="shared" si="93"/>
        <v>23</v>
      </c>
      <c r="AV28" s="131">
        <f t="shared" si="94"/>
        <v>0.74193548387096775</v>
      </c>
      <c r="AW28" s="132">
        <f t="shared" si="95"/>
        <v>11</v>
      </c>
      <c r="AX28" s="163">
        <f t="shared" si="96"/>
        <v>0.6470588235294118</v>
      </c>
      <c r="AY28" s="132">
        <f t="shared" si="97"/>
        <v>12</v>
      </c>
      <c r="AZ28" s="163">
        <f t="shared" si="98"/>
        <v>0.8571428571428571</v>
      </c>
      <c r="BA28" s="133" t="str">
        <f t="shared" si="99"/>
        <v>ВЫСШИЙ</v>
      </c>
      <c r="BB28" s="222">
        <f t="shared" si="100"/>
        <v>0.74078341013824889</v>
      </c>
      <c r="BC28" s="222">
        <f t="shared" si="101"/>
        <v>0.74579831932773111</v>
      </c>
      <c r="BD28" s="222">
        <f t="shared" si="102"/>
        <v>0.73469387755102045</v>
      </c>
      <c r="BE28" s="134"/>
      <c r="BF28" s="199" t="str">
        <f t="shared" si="41"/>
        <v/>
      </c>
      <c r="BG28" s="199" t="str">
        <f t="shared" si="42"/>
        <v/>
      </c>
      <c r="BH28" s="199" t="str">
        <f t="shared" si="43"/>
        <v/>
      </c>
      <c r="BI28" s="199" t="str">
        <f t="shared" si="44"/>
        <v/>
      </c>
      <c r="BJ28" s="199" t="str">
        <f t="shared" si="45"/>
        <v/>
      </c>
      <c r="BK28" s="199" t="str">
        <f t="shared" si="46"/>
        <v/>
      </c>
      <c r="BL28" s="199" t="str">
        <f t="shared" si="47"/>
        <v/>
      </c>
      <c r="BM28" s="199" t="str">
        <f t="shared" si="48"/>
        <v/>
      </c>
      <c r="BN28" s="199" t="str">
        <f t="shared" si="49"/>
        <v/>
      </c>
      <c r="BO28" s="199" t="str">
        <f t="shared" si="50"/>
        <v/>
      </c>
      <c r="BP28" s="199" t="str">
        <f t="shared" si="51"/>
        <v/>
      </c>
      <c r="BQ28" s="199" t="str">
        <f t="shared" si="52"/>
        <v/>
      </c>
      <c r="BR28" s="199" t="str">
        <f t="shared" si="53"/>
        <v/>
      </c>
      <c r="BS28" s="199" t="str">
        <f t="shared" si="54"/>
        <v/>
      </c>
      <c r="BT28" s="199" t="str">
        <f t="shared" si="55"/>
        <v/>
      </c>
      <c r="BU28" s="199" t="str">
        <f t="shared" si="56"/>
        <v/>
      </c>
      <c r="BV28" s="199" t="str">
        <f t="shared" si="57"/>
        <v/>
      </c>
      <c r="BW28" s="199" t="str">
        <f t="shared" si="58"/>
        <v/>
      </c>
      <c r="BX28" s="199" t="str">
        <f t="shared" si="59"/>
        <v/>
      </c>
      <c r="BY28" s="199" t="str">
        <f t="shared" si="60"/>
        <v/>
      </c>
      <c r="BZ28" s="199" t="str">
        <f t="shared" si="61"/>
        <v/>
      </c>
      <c r="CA28" s="199" t="str">
        <f t="shared" si="62"/>
        <v/>
      </c>
      <c r="CB28" s="199" t="str">
        <f t="shared" si="63"/>
        <v/>
      </c>
      <c r="CC28" s="199" t="str">
        <f t="shared" si="64"/>
        <v/>
      </c>
      <c r="CD28" s="199" t="str">
        <f t="shared" si="65"/>
        <v/>
      </c>
      <c r="CE28" s="204" t="str">
        <f t="shared" si="66"/>
        <v/>
      </c>
      <c r="CF28" s="206">
        <f t="shared" si="67"/>
        <v>1</v>
      </c>
      <c r="CG28" s="194">
        <f t="shared" si="68"/>
        <v>0</v>
      </c>
      <c r="CH28" s="194">
        <f t="shared" si="69"/>
        <v>1</v>
      </c>
      <c r="CI28" s="194">
        <f t="shared" si="70"/>
        <v>1</v>
      </c>
      <c r="CJ28" s="194">
        <f t="shared" si="71"/>
        <v>1</v>
      </c>
      <c r="CK28" s="194">
        <f t="shared" si="72"/>
        <v>1</v>
      </c>
      <c r="CL28" s="194">
        <f t="shared" si="73"/>
        <v>0</v>
      </c>
      <c r="CM28" s="194">
        <f t="shared" si="74"/>
        <v>0</v>
      </c>
      <c r="CN28" s="194">
        <f t="shared" si="75"/>
        <v>0</v>
      </c>
      <c r="CO28" s="194">
        <f t="shared" si="76"/>
        <v>1</v>
      </c>
      <c r="CP28" s="194">
        <f t="shared" si="77"/>
        <v>1</v>
      </c>
      <c r="CQ28" s="194">
        <f t="shared" si="78"/>
        <v>1</v>
      </c>
      <c r="CR28" s="194">
        <f t="shared" si="79"/>
        <v>2</v>
      </c>
      <c r="CS28" s="194">
        <f t="shared" si="80"/>
        <v>1</v>
      </c>
      <c r="CT28" s="194">
        <f t="shared" si="81"/>
        <v>1</v>
      </c>
      <c r="CU28" s="194">
        <f t="shared" si="82"/>
        <v>1</v>
      </c>
      <c r="CV28" s="194">
        <f t="shared" si="83"/>
        <v>1</v>
      </c>
      <c r="CW28" s="194">
        <f t="shared" si="84"/>
        <v>1</v>
      </c>
      <c r="CX28" s="194">
        <f t="shared" si="85"/>
        <v>1</v>
      </c>
      <c r="CY28" s="194">
        <f t="shared" si="86"/>
        <v>1</v>
      </c>
      <c r="CZ28" s="194">
        <f t="shared" si="87"/>
        <v>1</v>
      </c>
      <c r="DA28" s="194">
        <f t="shared" si="88"/>
        <v>2</v>
      </c>
      <c r="DB28" s="194">
        <f t="shared" si="89"/>
        <v>1</v>
      </c>
      <c r="DC28" s="194">
        <f t="shared" si="90"/>
        <v>1</v>
      </c>
      <c r="DD28" s="194">
        <f t="shared" si="91"/>
        <v>0</v>
      </c>
      <c r="DE28" s="194">
        <f t="shared" si="92"/>
        <v>1</v>
      </c>
    </row>
    <row r="29" spans="1:109" ht="12.75" customHeight="1" thickBot="1">
      <c r="A29" s="140">
        <f>IF('СПИСОК КЛАССА'!I29&gt;0,1,0)</f>
        <v>1</v>
      </c>
      <c r="B29" s="90">
        <v>5</v>
      </c>
      <c r="C29" s="91">
        <f>IF(NOT(ISBLANK('СПИСОК КЛАССА'!C29)),'СПИСОК КЛАССА'!C29,"")</f>
        <v>5</v>
      </c>
      <c r="D29" s="135" t="str">
        <f>IF(NOT(ISBLANK('СПИСОК КЛАССА'!D29)),IF($A29=1,'СПИСОК КЛАССА'!D29, "УЧЕНИК НЕ ВЫПОЛНЯЛ РАБОТУ"),"")</f>
        <v/>
      </c>
      <c r="E29" s="154" t="str">
        <f>IF($C29&lt;&gt;"",'СПИСОК КЛАССА'!I29,"")</f>
        <v>5</v>
      </c>
      <c r="F29" s="262">
        <v>1</v>
      </c>
      <c r="G29" s="237">
        <v>1</v>
      </c>
      <c r="H29" s="237">
        <v>1</v>
      </c>
      <c r="I29" s="237">
        <v>1</v>
      </c>
      <c r="J29" s="237">
        <v>2</v>
      </c>
      <c r="K29" s="237">
        <v>1</v>
      </c>
      <c r="L29" s="237">
        <v>2</v>
      </c>
      <c r="M29" s="237">
        <v>1</v>
      </c>
      <c r="N29" s="237">
        <v>1</v>
      </c>
      <c r="O29" s="237">
        <v>1</v>
      </c>
      <c r="P29" s="237">
        <v>1</v>
      </c>
      <c r="Q29" s="237">
        <v>1</v>
      </c>
      <c r="R29" s="237">
        <v>2</v>
      </c>
      <c r="S29" s="281">
        <v>1</v>
      </c>
      <c r="T29" s="262">
        <v>1</v>
      </c>
      <c r="U29" s="237">
        <v>1</v>
      </c>
      <c r="V29" s="237">
        <v>1</v>
      </c>
      <c r="W29" s="237">
        <v>1</v>
      </c>
      <c r="X29" s="237">
        <v>1</v>
      </c>
      <c r="Y29" s="237">
        <v>1</v>
      </c>
      <c r="Z29" s="237">
        <v>1</v>
      </c>
      <c r="AA29" s="237">
        <v>2</v>
      </c>
      <c r="AB29" s="237">
        <v>0</v>
      </c>
      <c r="AC29" s="237">
        <v>1</v>
      </c>
      <c r="AD29" s="237">
        <v>2</v>
      </c>
      <c r="AE29" s="237">
        <v>1</v>
      </c>
      <c r="AF29" s="92"/>
      <c r="AG29" s="92"/>
      <c r="AH29" s="92"/>
      <c r="AI29" s="92"/>
      <c r="AJ29" s="92"/>
      <c r="AK29" s="92"/>
      <c r="AL29" s="92"/>
      <c r="AM29" s="92"/>
      <c r="AN29" s="92"/>
      <c r="AO29" s="92"/>
      <c r="AP29" s="92"/>
      <c r="AQ29" s="92"/>
      <c r="AR29" s="92"/>
      <c r="AS29" s="92"/>
      <c r="AT29" s="169"/>
      <c r="AU29" s="171">
        <f t="shared" si="93"/>
        <v>30</v>
      </c>
      <c r="AV29" s="131">
        <f t="shared" si="94"/>
        <v>0.967741935483871</v>
      </c>
      <c r="AW29" s="132">
        <f t="shared" si="95"/>
        <v>17</v>
      </c>
      <c r="AX29" s="163">
        <f t="shared" si="96"/>
        <v>1</v>
      </c>
      <c r="AY29" s="132">
        <f t="shared" si="97"/>
        <v>13</v>
      </c>
      <c r="AZ29" s="163">
        <f t="shared" si="98"/>
        <v>0.9285714285714286</v>
      </c>
      <c r="BA29" s="133" t="str">
        <f t="shared" si="99"/>
        <v>ВЫСШИЙ</v>
      </c>
      <c r="BB29" s="222">
        <f t="shared" si="100"/>
        <v>0.74078341013824889</v>
      </c>
      <c r="BC29" s="222">
        <f t="shared" si="101"/>
        <v>0.74579831932773111</v>
      </c>
      <c r="BD29" s="222">
        <f t="shared" si="102"/>
        <v>0.73469387755102045</v>
      </c>
      <c r="BE29" s="134"/>
      <c r="BF29" s="199" t="str">
        <f t="shared" si="41"/>
        <v/>
      </c>
      <c r="BG29" s="199" t="str">
        <f t="shared" si="42"/>
        <v/>
      </c>
      <c r="BH29" s="199" t="str">
        <f t="shared" si="43"/>
        <v/>
      </c>
      <c r="BI29" s="199" t="str">
        <f t="shared" si="44"/>
        <v/>
      </c>
      <c r="BJ29" s="199" t="str">
        <f t="shared" si="45"/>
        <v/>
      </c>
      <c r="BK29" s="199" t="str">
        <f t="shared" si="46"/>
        <v/>
      </c>
      <c r="BL29" s="199" t="str">
        <f t="shared" si="47"/>
        <v/>
      </c>
      <c r="BM29" s="199" t="str">
        <f t="shared" si="48"/>
        <v/>
      </c>
      <c r="BN29" s="199" t="str">
        <f t="shared" si="49"/>
        <v/>
      </c>
      <c r="BO29" s="199" t="str">
        <f t="shared" si="50"/>
        <v/>
      </c>
      <c r="BP29" s="199" t="str">
        <f t="shared" si="51"/>
        <v/>
      </c>
      <c r="BQ29" s="199" t="str">
        <f t="shared" si="52"/>
        <v/>
      </c>
      <c r="BR29" s="199" t="str">
        <f t="shared" si="53"/>
        <v/>
      </c>
      <c r="BS29" s="199" t="str">
        <f t="shared" si="54"/>
        <v/>
      </c>
      <c r="BT29" s="199" t="str">
        <f t="shared" si="55"/>
        <v/>
      </c>
      <c r="BU29" s="199" t="str">
        <f t="shared" si="56"/>
        <v/>
      </c>
      <c r="BV29" s="199" t="str">
        <f t="shared" si="57"/>
        <v/>
      </c>
      <c r="BW29" s="199" t="str">
        <f t="shared" si="58"/>
        <v/>
      </c>
      <c r="BX29" s="199" t="str">
        <f t="shared" si="59"/>
        <v/>
      </c>
      <c r="BY29" s="199" t="str">
        <f t="shared" si="60"/>
        <v/>
      </c>
      <c r="BZ29" s="199" t="str">
        <f t="shared" si="61"/>
        <v/>
      </c>
      <c r="CA29" s="199" t="str">
        <f t="shared" si="62"/>
        <v/>
      </c>
      <c r="CB29" s="199" t="str">
        <f t="shared" si="63"/>
        <v/>
      </c>
      <c r="CC29" s="199" t="str">
        <f t="shared" si="64"/>
        <v/>
      </c>
      <c r="CD29" s="199" t="str">
        <f t="shared" si="65"/>
        <v/>
      </c>
      <c r="CE29" s="204" t="str">
        <f t="shared" si="66"/>
        <v/>
      </c>
      <c r="CF29" s="206" t="str">
        <f t="shared" si="67"/>
        <v/>
      </c>
      <c r="CG29" s="194" t="str">
        <f t="shared" si="68"/>
        <v/>
      </c>
      <c r="CH29" s="194" t="str">
        <f t="shared" si="69"/>
        <v/>
      </c>
      <c r="CI29" s="194" t="str">
        <f t="shared" si="70"/>
        <v/>
      </c>
      <c r="CJ29" s="194" t="str">
        <f t="shared" si="71"/>
        <v/>
      </c>
      <c r="CK29" s="194" t="str">
        <f t="shared" si="72"/>
        <v/>
      </c>
      <c r="CL29" s="194" t="str">
        <f t="shared" si="73"/>
        <v/>
      </c>
      <c r="CM29" s="194" t="str">
        <f t="shared" si="74"/>
        <v/>
      </c>
      <c r="CN29" s="194" t="str">
        <f t="shared" si="75"/>
        <v/>
      </c>
      <c r="CO29" s="194" t="str">
        <f t="shared" si="76"/>
        <v/>
      </c>
      <c r="CP29" s="194" t="str">
        <f t="shared" si="77"/>
        <v/>
      </c>
      <c r="CQ29" s="194" t="str">
        <f t="shared" si="78"/>
        <v/>
      </c>
      <c r="CR29" s="194" t="str">
        <f t="shared" si="79"/>
        <v/>
      </c>
      <c r="CS29" s="194" t="str">
        <f t="shared" si="80"/>
        <v/>
      </c>
      <c r="CT29" s="194" t="str">
        <f t="shared" si="81"/>
        <v/>
      </c>
      <c r="CU29" s="194" t="str">
        <f t="shared" si="82"/>
        <v/>
      </c>
      <c r="CV29" s="194" t="str">
        <f t="shared" si="83"/>
        <v/>
      </c>
      <c r="CW29" s="194" t="str">
        <f t="shared" si="84"/>
        <v/>
      </c>
      <c r="CX29" s="194" t="str">
        <f t="shared" si="85"/>
        <v/>
      </c>
      <c r="CY29" s="194" t="str">
        <f t="shared" si="86"/>
        <v/>
      </c>
      <c r="CZ29" s="194" t="str">
        <f t="shared" si="87"/>
        <v/>
      </c>
      <c r="DA29" s="194" t="str">
        <f t="shared" si="88"/>
        <v/>
      </c>
      <c r="DB29" s="194" t="str">
        <f t="shared" si="89"/>
        <v/>
      </c>
      <c r="DC29" s="194" t="str">
        <f t="shared" si="90"/>
        <v/>
      </c>
      <c r="DD29" s="194" t="str">
        <f t="shared" si="91"/>
        <v/>
      </c>
      <c r="DE29" s="194" t="str">
        <f t="shared" si="92"/>
        <v/>
      </c>
    </row>
    <row r="30" spans="1:109" ht="12.75" customHeight="1" thickBot="1">
      <c r="A30" s="140">
        <f>IF('СПИСОК КЛАССА'!I30&gt;0,1,0)</f>
        <v>1</v>
      </c>
      <c r="B30" s="90">
        <v>6</v>
      </c>
      <c r="C30" s="91">
        <f>IF(NOT(ISBLANK('СПИСОК КЛАССА'!C30)),'СПИСОК КЛАССА'!C30,"")</f>
        <v>6</v>
      </c>
      <c r="D30" s="135" t="str">
        <f>IF(NOT(ISBLANK('СПИСОК КЛАССА'!D30)),IF($A30=1,'СПИСОК КЛАССА'!D30, "УЧЕНИК НЕ ВЫПОЛНЯЛ РАБОТУ"),"")</f>
        <v/>
      </c>
      <c r="E30" s="154">
        <f>IF($C30&lt;&gt;"",'СПИСОК КЛАССА'!I30,"")</f>
        <v>2</v>
      </c>
      <c r="F30" s="262">
        <v>1</v>
      </c>
      <c r="G30" s="237">
        <v>1</v>
      </c>
      <c r="H30" s="237">
        <v>1</v>
      </c>
      <c r="I30" s="237">
        <v>1</v>
      </c>
      <c r="J30" s="237">
        <v>2</v>
      </c>
      <c r="K30" s="237">
        <v>1</v>
      </c>
      <c r="L30" s="237">
        <v>2</v>
      </c>
      <c r="M30" s="237">
        <v>0</v>
      </c>
      <c r="N30" s="237">
        <v>1</v>
      </c>
      <c r="O30" s="237">
        <v>1</v>
      </c>
      <c r="P30" s="237">
        <v>1</v>
      </c>
      <c r="Q30" s="237">
        <v>1</v>
      </c>
      <c r="R30" s="237">
        <v>2</v>
      </c>
      <c r="S30" s="281">
        <v>1</v>
      </c>
      <c r="T30" s="262">
        <v>1</v>
      </c>
      <c r="U30" s="237">
        <v>1</v>
      </c>
      <c r="V30" s="237">
        <v>1</v>
      </c>
      <c r="W30" s="237">
        <v>1</v>
      </c>
      <c r="X30" s="237">
        <v>1</v>
      </c>
      <c r="Y30" s="237">
        <v>1</v>
      </c>
      <c r="Z30" s="237">
        <v>1</v>
      </c>
      <c r="AA30" s="237">
        <v>2</v>
      </c>
      <c r="AB30" s="237">
        <v>0</v>
      </c>
      <c r="AC30" s="237">
        <v>1</v>
      </c>
      <c r="AD30" s="237">
        <v>2</v>
      </c>
      <c r="AE30" s="237">
        <v>1</v>
      </c>
      <c r="AF30" s="92"/>
      <c r="AG30" s="92"/>
      <c r="AH30" s="92"/>
      <c r="AI30" s="92"/>
      <c r="AJ30" s="92"/>
      <c r="AK30" s="92"/>
      <c r="AL30" s="92"/>
      <c r="AM30" s="92"/>
      <c r="AN30" s="92"/>
      <c r="AO30" s="92"/>
      <c r="AP30" s="92"/>
      <c r="AQ30" s="92"/>
      <c r="AR30" s="92"/>
      <c r="AS30" s="92"/>
      <c r="AT30" s="169"/>
      <c r="AU30" s="171">
        <f t="shared" si="93"/>
        <v>29</v>
      </c>
      <c r="AV30" s="131">
        <f t="shared" si="94"/>
        <v>0.93548387096774188</v>
      </c>
      <c r="AW30" s="132">
        <f t="shared" si="95"/>
        <v>16</v>
      </c>
      <c r="AX30" s="163">
        <f t="shared" si="96"/>
        <v>0.94117647058823528</v>
      </c>
      <c r="AY30" s="132">
        <f t="shared" si="97"/>
        <v>13</v>
      </c>
      <c r="AZ30" s="163">
        <f t="shared" si="98"/>
        <v>0.9285714285714286</v>
      </c>
      <c r="BA30" s="133" t="str">
        <f t="shared" si="99"/>
        <v>ВЫСШИЙ</v>
      </c>
      <c r="BB30" s="222">
        <f t="shared" si="100"/>
        <v>0.74078341013824889</v>
      </c>
      <c r="BC30" s="222">
        <f t="shared" si="101"/>
        <v>0.74579831932773111</v>
      </c>
      <c r="BD30" s="222">
        <f t="shared" si="102"/>
        <v>0.73469387755102045</v>
      </c>
      <c r="BE30" s="134"/>
      <c r="BF30" s="199" t="str">
        <f t="shared" si="41"/>
        <v/>
      </c>
      <c r="BG30" s="199" t="str">
        <f t="shared" si="42"/>
        <v/>
      </c>
      <c r="BH30" s="199" t="str">
        <f t="shared" si="43"/>
        <v/>
      </c>
      <c r="BI30" s="199" t="str">
        <f t="shared" si="44"/>
        <v/>
      </c>
      <c r="BJ30" s="199" t="str">
        <f t="shared" si="45"/>
        <v/>
      </c>
      <c r="BK30" s="199" t="str">
        <f t="shared" si="46"/>
        <v/>
      </c>
      <c r="BL30" s="199" t="str">
        <f t="shared" si="47"/>
        <v/>
      </c>
      <c r="BM30" s="199" t="str">
        <f t="shared" si="48"/>
        <v/>
      </c>
      <c r="BN30" s="199" t="str">
        <f t="shared" si="49"/>
        <v/>
      </c>
      <c r="BO30" s="199" t="str">
        <f t="shared" si="50"/>
        <v/>
      </c>
      <c r="BP30" s="199" t="str">
        <f t="shared" si="51"/>
        <v/>
      </c>
      <c r="BQ30" s="199" t="str">
        <f t="shared" si="52"/>
        <v/>
      </c>
      <c r="BR30" s="199" t="str">
        <f t="shared" si="53"/>
        <v/>
      </c>
      <c r="BS30" s="199" t="str">
        <f t="shared" si="54"/>
        <v/>
      </c>
      <c r="BT30" s="199" t="str">
        <f t="shared" si="55"/>
        <v/>
      </c>
      <c r="BU30" s="199" t="str">
        <f t="shared" si="56"/>
        <v/>
      </c>
      <c r="BV30" s="199" t="str">
        <f t="shared" si="57"/>
        <v/>
      </c>
      <c r="BW30" s="199" t="str">
        <f t="shared" si="58"/>
        <v/>
      </c>
      <c r="BX30" s="199" t="str">
        <f t="shared" si="59"/>
        <v/>
      </c>
      <c r="BY30" s="199" t="str">
        <f t="shared" si="60"/>
        <v/>
      </c>
      <c r="BZ30" s="199" t="str">
        <f t="shared" si="61"/>
        <v/>
      </c>
      <c r="CA30" s="199" t="str">
        <f t="shared" si="62"/>
        <v/>
      </c>
      <c r="CB30" s="199" t="str">
        <f t="shared" si="63"/>
        <v/>
      </c>
      <c r="CC30" s="199" t="str">
        <f t="shared" si="64"/>
        <v/>
      </c>
      <c r="CD30" s="199" t="str">
        <f t="shared" si="65"/>
        <v/>
      </c>
      <c r="CE30" s="204" t="str">
        <f t="shared" si="66"/>
        <v/>
      </c>
      <c r="CF30" s="206">
        <f t="shared" si="67"/>
        <v>1</v>
      </c>
      <c r="CG30" s="194">
        <f t="shared" si="68"/>
        <v>1</v>
      </c>
      <c r="CH30" s="194">
        <f t="shared" si="69"/>
        <v>1</v>
      </c>
      <c r="CI30" s="194">
        <f t="shared" si="70"/>
        <v>1</v>
      </c>
      <c r="CJ30" s="194">
        <f t="shared" si="71"/>
        <v>2</v>
      </c>
      <c r="CK30" s="194">
        <f t="shared" si="72"/>
        <v>1</v>
      </c>
      <c r="CL30" s="194">
        <f t="shared" si="73"/>
        <v>2</v>
      </c>
      <c r="CM30" s="194">
        <f t="shared" si="74"/>
        <v>0</v>
      </c>
      <c r="CN30" s="194">
        <f t="shared" si="75"/>
        <v>1</v>
      </c>
      <c r="CO30" s="194">
        <f t="shared" si="76"/>
        <v>1</v>
      </c>
      <c r="CP30" s="194">
        <f t="shared" si="77"/>
        <v>1</v>
      </c>
      <c r="CQ30" s="194">
        <f t="shared" si="78"/>
        <v>1</v>
      </c>
      <c r="CR30" s="194">
        <f t="shared" si="79"/>
        <v>2</v>
      </c>
      <c r="CS30" s="194">
        <f t="shared" si="80"/>
        <v>1</v>
      </c>
      <c r="CT30" s="194">
        <f t="shared" si="81"/>
        <v>1</v>
      </c>
      <c r="CU30" s="194">
        <f t="shared" si="82"/>
        <v>1</v>
      </c>
      <c r="CV30" s="194">
        <f t="shared" si="83"/>
        <v>1</v>
      </c>
      <c r="CW30" s="194">
        <f t="shared" si="84"/>
        <v>1</v>
      </c>
      <c r="CX30" s="194">
        <f t="shared" si="85"/>
        <v>1</v>
      </c>
      <c r="CY30" s="194">
        <f t="shared" si="86"/>
        <v>1</v>
      </c>
      <c r="CZ30" s="194">
        <f t="shared" si="87"/>
        <v>1</v>
      </c>
      <c r="DA30" s="194">
        <f t="shared" si="88"/>
        <v>2</v>
      </c>
      <c r="DB30" s="194">
        <f t="shared" si="89"/>
        <v>0</v>
      </c>
      <c r="DC30" s="194">
        <f t="shared" si="90"/>
        <v>1</v>
      </c>
      <c r="DD30" s="194">
        <f t="shared" si="91"/>
        <v>2</v>
      </c>
      <c r="DE30" s="194">
        <f t="shared" si="92"/>
        <v>1</v>
      </c>
    </row>
    <row r="31" spans="1:109" ht="12.75" customHeight="1" thickBot="1">
      <c r="A31" s="140">
        <f>IF('СПИСОК КЛАССА'!I31&gt;0,1,0)</f>
        <v>1</v>
      </c>
      <c r="B31" s="90">
        <v>7</v>
      </c>
      <c r="C31" s="91">
        <f>IF(NOT(ISBLANK('СПИСОК КЛАССА'!C31)),'СПИСОК КЛАССА'!C31,"")</f>
        <v>7</v>
      </c>
      <c r="D31" s="135" t="str">
        <f>IF(NOT(ISBLANK('СПИСОК КЛАССА'!D31)),IF($A31=1,'СПИСОК КЛАССА'!D31, "УЧЕНИК НЕ ВЫПОЛНЯЛ РАБОТУ"),"")</f>
        <v/>
      </c>
      <c r="E31" s="154">
        <f>IF($C31&lt;&gt;"",'СПИСОК КЛАССА'!I31,"")</f>
        <v>2</v>
      </c>
      <c r="F31" s="262">
        <v>1</v>
      </c>
      <c r="G31" s="237">
        <v>1</v>
      </c>
      <c r="H31" s="237">
        <v>1</v>
      </c>
      <c r="I31" s="237">
        <v>1</v>
      </c>
      <c r="J31" s="237">
        <v>1</v>
      </c>
      <c r="K31" s="237">
        <v>1</v>
      </c>
      <c r="L31" s="237">
        <v>2</v>
      </c>
      <c r="M31" s="237">
        <v>1</v>
      </c>
      <c r="N31" s="237">
        <v>1</v>
      </c>
      <c r="O31" s="237">
        <v>1</v>
      </c>
      <c r="P31" s="237">
        <v>1</v>
      </c>
      <c r="Q31" s="237">
        <v>1</v>
      </c>
      <c r="R31" s="237">
        <v>2</v>
      </c>
      <c r="S31" s="281">
        <v>1</v>
      </c>
      <c r="T31" s="262">
        <v>1</v>
      </c>
      <c r="U31" s="237">
        <v>1</v>
      </c>
      <c r="V31" s="237">
        <v>1</v>
      </c>
      <c r="W31" s="237">
        <v>1</v>
      </c>
      <c r="X31" s="237">
        <v>0</v>
      </c>
      <c r="Y31" s="237">
        <v>0</v>
      </c>
      <c r="Z31" s="237">
        <v>1</v>
      </c>
      <c r="AA31" s="237">
        <v>2</v>
      </c>
      <c r="AB31" s="237">
        <v>0</v>
      </c>
      <c r="AC31" s="237">
        <v>1</v>
      </c>
      <c r="AD31" s="237">
        <v>2</v>
      </c>
      <c r="AE31" s="237">
        <v>1</v>
      </c>
      <c r="AF31" s="92"/>
      <c r="AG31" s="92"/>
      <c r="AH31" s="92"/>
      <c r="AI31" s="92"/>
      <c r="AJ31" s="92"/>
      <c r="AK31" s="92"/>
      <c r="AL31" s="92"/>
      <c r="AM31" s="92"/>
      <c r="AN31" s="92"/>
      <c r="AO31" s="92"/>
      <c r="AP31" s="92"/>
      <c r="AQ31" s="92"/>
      <c r="AR31" s="92"/>
      <c r="AS31" s="92"/>
      <c r="AT31" s="169"/>
      <c r="AU31" s="171">
        <f t="shared" si="93"/>
        <v>27</v>
      </c>
      <c r="AV31" s="131">
        <f t="shared" si="94"/>
        <v>0.87096774193548387</v>
      </c>
      <c r="AW31" s="132">
        <f t="shared" si="95"/>
        <v>16</v>
      </c>
      <c r="AX31" s="163">
        <f t="shared" si="96"/>
        <v>0.94117647058823528</v>
      </c>
      <c r="AY31" s="132">
        <f t="shared" si="97"/>
        <v>11</v>
      </c>
      <c r="AZ31" s="163">
        <f t="shared" si="98"/>
        <v>0.7857142857142857</v>
      </c>
      <c r="BA31" s="133" t="str">
        <f t="shared" si="99"/>
        <v>ВЫСШИЙ</v>
      </c>
      <c r="BB31" s="222">
        <f t="shared" si="100"/>
        <v>0.74078341013824889</v>
      </c>
      <c r="BC31" s="222">
        <f t="shared" si="101"/>
        <v>0.74579831932773111</v>
      </c>
      <c r="BD31" s="222">
        <f t="shared" si="102"/>
        <v>0.73469387755102045</v>
      </c>
      <c r="BE31" s="134"/>
      <c r="BF31" s="199" t="str">
        <f t="shared" si="41"/>
        <v/>
      </c>
      <c r="BG31" s="199" t="str">
        <f t="shared" si="42"/>
        <v/>
      </c>
      <c r="BH31" s="199" t="str">
        <f t="shared" si="43"/>
        <v/>
      </c>
      <c r="BI31" s="199" t="str">
        <f t="shared" si="44"/>
        <v/>
      </c>
      <c r="BJ31" s="199" t="str">
        <f t="shared" si="45"/>
        <v/>
      </c>
      <c r="BK31" s="199" t="str">
        <f t="shared" si="46"/>
        <v/>
      </c>
      <c r="BL31" s="199" t="str">
        <f t="shared" si="47"/>
        <v/>
      </c>
      <c r="BM31" s="199" t="str">
        <f t="shared" si="48"/>
        <v/>
      </c>
      <c r="BN31" s="199" t="str">
        <f t="shared" si="49"/>
        <v/>
      </c>
      <c r="BO31" s="199" t="str">
        <f t="shared" si="50"/>
        <v/>
      </c>
      <c r="BP31" s="199" t="str">
        <f t="shared" si="51"/>
        <v/>
      </c>
      <c r="BQ31" s="199" t="str">
        <f t="shared" si="52"/>
        <v/>
      </c>
      <c r="BR31" s="199" t="str">
        <f t="shared" si="53"/>
        <v/>
      </c>
      <c r="BS31" s="199" t="str">
        <f t="shared" si="54"/>
        <v/>
      </c>
      <c r="BT31" s="199" t="str">
        <f t="shared" si="55"/>
        <v/>
      </c>
      <c r="BU31" s="199" t="str">
        <f t="shared" si="56"/>
        <v/>
      </c>
      <c r="BV31" s="199" t="str">
        <f t="shared" si="57"/>
        <v/>
      </c>
      <c r="BW31" s="199" t="str">
        <f t="shared" si="58"/>
        <v/>
      </c>
      <c r="BX31" s="199" t="str">
        <f t="shared" si="59"/>
        <v/>
      </c>
      <c r="BY31" s="199" t="str">
        <f t="shared" si="60"/>
        <v/>
      </c>
      <c r="BZ31" s="199" t="str">
        <f t="shared" si="61"/>
        <v/>
      </c>
      <c r="CA31" s="199" t="str">
        <f t="shared" si="62"/>
        <v/>
      </c>
      <c r="CB31" s="199" t="str">
        <f t="shared" si="63"/>
        <v/>
      </c>
      <c r="CC31" s="199" t="str">
        <f t="shared" si="64"/>
        <v/>
      </c>
      <c r="CD31" s="199" t="str">
        <f t="shared" si="65"/>
        <v/>
      </c>
      <c r="CE31" s="204" t="str">
        <f t="shared" si="66"/>
        <v/>
      </c>
      <c r="CF31" s="206">
        <f t="shared" si="67"/>
        <v>1</v>
      </c>
      <c r="CG31" s="194">
        <f t="shared" si="68"/>
        <v>1</v>
      </c>
      <c r="CH31" s="194">
        <f t="shared" si="69"/>
        <v>1</v>
      </c>
      <c r="CI31" s="194">
        <f t="shared" si="70"/>
        <v>1</v>
      </c>
      <c r="CJ31" s="194">
        <f t="shared" si="71"/>
        <v>1</v>
      </c>
      <c r="CK31" s="194">
        <f t="shared" si="72"/>
        <v>1</v>
      </c>
      <c r="CL31" s="194">
        <f t="shared" si="73"/>
        <v>2</v>
      </c>
      <c r="CM31" s="194">
        <f t="shared" si="74"/>
        <v>1</v>
      </c>
      <c r="CN31" s="194">
        <f t="shared" si="75"/>
        <v>1</v>
      </c>
      <c r="CO31" s="194">
        <f t="shared" si="76"/>
        <v>1</v>
      </c>
      <c r="CP31" s="194">
        <f t="shared" si="77"/>
        <v>1</v>
      </c>
      <c r="CQ31" s="194">
        <f t="shared" si="78"/>
        <v>1</v>
      </c>
      <c r="CR31" s="194">
        <f t="shared" si="79"/>
        <v>2</v>
      </c>
      <c r="CS31" s="194">
        <f t="shared" si="80"/>
        <v>1</v>
      </c>
      <c r="CT31" s="194">
        <f t="shared" si="81"/>
        <v>1</v>
      </c>
      <c r="CU31" s="194">
        <f t="shared" si="82"/>
        <v>1</v>
      </c>
      <c r="CV31" s="194">
        <f t="shared" si="83"/>
        <v>1</v>
      </c>
      <c r="CW31" s="194">
        <f t="shared" si="84"/>
        <v>1</v>
      </c>
      <c r="CX31" s="194">
        <f t="shared" si="85"/>
        <v>0</v>
      </c>
      <c r="CY31" s="194">
        <f t="shared" si="86"/>
        <v>0</v>
      </c>
      <c r="CZ31" s="194">
        <f t="shared" si="87"/>
        <v>1</v>
      </c>
      <c r="DA31" s="194">
        <f t="shared" si="88"/>
        <v>2</v>
      </c>
      <c r="DB31" s="194">
        <f t="shared" si="89"/>
        <v>0</v>
      </c>
      <c r="DC31" s="194">
        <f t="shared" si="90"/>
        <v>1</v>
      </c>
      <c r="DD31" s="194">
        <f t="shared" si="91"/>
        <v>2</v>
      </c>
      <c r="DE31" s="194">
        <f t="shared" si="92"/>
        <v>1</v>
      </c>
    </row>
    <row r="32" spans="1:109" ht="12.75" customHeight="1" thickBot="1">
      <c r="A32" s="140">
        <f>IF('СПИСОК КЛАССА'!I32&gt;0,1,0)</f>
        <v>1</v>
      </c>
      <c r="B32" s="90">
        <v>8</v>
      </c>
      <c r="C32" s="91">
        <f>IF(NOT(ISBLANK('СПИСОК КЛАССА'!C32)),'СПИСОК КЛАССА'!C32,"")</f>
        <v>8</v>
      </c>
      <c r="D32" s="135" t="str">
        <f>IF(NOT(ISBLANK('СПИСОК КЛАССА'!D32)),IF($A32=1,'СПИСОК КЛАССА'!D32, "УЧЕНИК НЕ ВЫПОЛНЯЛ РАБОТУ"),"")</f>
        <v/>
      </c>
      <c r="E32" s="154">
        <f>IF($C32&lt;&gt;"",'СПИСОК КЛАССА'!I32,"")</f>
        <v>1</v>
      </c>
      <c r="F32" s="262">
        <v>1</v>
      </c>
      <c r="G32" s="237">
        <v>0</v>
      </c>
      <c r="H32" s="237">
        <v>0</v>
      </c>
      <c r="I32" s="237">
        <v>1</v>
      </c>
      <c r="J32" s="237">
        <v>2</v>
      </c>
      <c r="K32" s="237">
        <v>1</v>
      </c>
      <c r="L32" s="237">
        <v>2</v>
      </c>
      <c r="M32" s="237">
        <v>1</v>
      </c>
      <c r="N32" s="237">
        <v>1</v>
      </c>
      <c r="O32" s="237">
        <v>1</v>
      </c>
      <c r="P32" s="237">
        <v>1</v>
      </c>
      <c r="Q32" s="237">
        <v>1</v>
      </c>
      <c r="R32" s="237">
        <v>1</v>
      </c>
      <c r="S32" s="281">
        <v>1</v>
      </c>
      <c r="T32" s="262">
        <v>1</v>
      </c>
      <c r="U32" s="237">
        <v>1</v>
      </c>
      <c r="V32" s="237">
        <v>1</v>
      </c>
      <c r="W32" s="237">
        <v>1</v>
      </c>
      <c r="X32" s="237">
        <v>1</v>
      </c>
      <c r="Y32" s="237">
        <v>1</v>
      </c>
      <c r="Z32" s="237">
        <v>1</v>
      </c>
      <c r="AA32" s="237">
        <v>1</v>
      </c>
      <c r="AB32" s="237">
        <v>1</v>
      </c>
      <c r="AC32" s="237">
        <v>1</v>
      </c>
      <c r="AD32" s="237">
        <v>1</v>
      </c>
      <c r="AE32" s="237">
        <v>1</v>
      </c>
      <c r="AF32" s="92"/>
      <c r="AG32" s="92"/>
      <c r="AH32" s="92"/>
      <c r="AI32" s="92"/>
      <c r="AJ32" s="92"/>
      <c r="AK32" s="92"/>
      <c r="AL32" s="92"/>
      <c r="AM32" s="92"/>
      <c r="AN32" s="92"/>
      <c r="AO32" s="92"/>
      <c r="AP32" s="92"/>
      <c r="AQ32" s="92"/>
      <c r="AR32" s="92"/>
      <c r="AS32" s="92"/>
      <c r="AT32" s="169"/>
      <c r="AU32" s="171">
        <f t="shared" si="93"/>
        <v>26</v>
      </c>
      <c r="AV32" s="131">
        <f t="shared" si="94"/>
        <v>0.83870967741935487</v>
      </c>
      <c r="AW32" s="132">
        <f t="shared" si="95"/>
        <v>14</v>
      </c>
      <c r="AX32" s="163">
        <f t="shared" si="96"/>
        <v>0.82352941176470584</v>
      </c>
      <c r="AY32" s="132">
        <f t="shared" si="97"/>
        <v>12</v>
      </c>
      <c r="AZ32" s="163">
        <f t="shared" si="98"/>
        <v>0.8571428571428571</v>
      </c>
      <c r="BA32" s="133" t="str">
        <f t="shared" si="99"/>
        <v>ВЫСШИЙ</v>
      </c>
      <c r="BB32" s="222">
        <f t="shared" si="100"/>
        <v>0.74078341013824889</v>
      </c>
      <c r="BC32" s="222">
        <f t="shared" si="101"/>
        <v>0.74579831932773111</v>
      </c>
      <c r="BD32" s="222">
        <f t="shared" si="102"/>
        <v>0.73469387755102045</v>
      </c>
      <c r="BE32" s="134"/>
      <c r="BF32" s="199">
        <f t="shared" si="41"/>
        <v>1</v>
      </c>
      <c r="BG32" s="199">
        <f t="shared" si="42"/>
        <v>0</v>
      </c>
      <c r="BH32" s="199">
        <f t="shared" si="43"/>
        <v>0</v>
      </c>
      <c r="BI32" s="199">
        <f t="shared" si="44"/>
        <v>1</v>
      </c>
      <c r="BJ32" s="199">
        <f t="shared" si="45"/>
        <v>2</v>
      </c>
      <c r="BK32" s="199">
        <f t="shared" si="46"/>
        <v>1</v>
      </c>
      <c r="BL32" s="199">
        <f t="shared" si="47"/>
        <v>2</v>
      </c>
      <c r="BM32" s="199">
        <f t="shared" si="48"/>
        <v>1</v>
      </c>
      <c r="BN32" s="199">
        <f t="shared" si="49"/>
        <v>1</v>
      </c>
      <c r="BO32" s="199">
        <f t="shared" si="50"/>
        <v>1</v>
      </c>
      <c r="BP32" s="199">
        <f t="shared" si="51"/>
        <v>1</v>
      </c>
      <c r="BQ32" s="199">
        <f t="shared" si="52"/>
        <v>1</v>
      </c>
      <c r="BR32" s="199">
        <f t="shared" si="53"/>
        <v>1</v>
      </c>
      <c r="BS32" s="199">
        <f t="shared" si="54"/>
        <v>1</v>
      </c>
      <c r="BT32" s="199">
        <f t="shared" si="55"/>
        <v>1</v>
      </c>
      <c r="BU32" s="199">
        <f t="shared" si="56"/>
        <v>1</v>
      </c>
      <c r="BV32" s="199">
        <f t="shared" si="57"/>
        <v>1</v>
      </c>
      <c r="BW32" s="199">
        <f t="shared" si="58"/>
        <v>1</v>
      </c>
      <c r="BX32" s="199">
        <f t="shared" si="59"/>
        <v>1</v>
      </c>
      <c r="BY32" s="199">
        <f t="shared" si="60"/>
        <v>1</v>
      </c>
      <c r="BZ32" s="199">
        <f t="shared" si="61"/>
        <v>1</v>
      </c>
      <c r="CA32" s="199">
        <f t="shared" si="62"/>
        <v>1</v>
      </c>
      <c r="CB32" s="199">
        <f t="shared" si="63"/>
        <v>1</v>
      </c>
      <c r="CC32" s="199">
        <f t="shared" si="64"/>
        <v>1</v>
      </c>
      <c r="CD32" s="199">
        <f t="shared" si="65"/>
        <v>1</v>
      </c>
      <c r="CE32" s="204">
        <f t="shared" si="66"/>
        <v>1</v>
      </c>
      <c r="CF32" s="206" t="str">
        <f t="shared" si="67"/>
        <v/>
      </c>
      <c r="CG32" s="194" t="str">
        <f t="shared" si="68"/>
        <v/>
      </c>
      <c r="CH32" s="194" t="str">
        <f t="shared" si="69"/>
        <v/>
      </c>
      <c r="CI32" s="194" t="str">
        <f t="shared" si="70"/>
        <v/>
      </c>
      <c r="CJ32" s="194" t="str">
        <f t="shared" si="71"/>
        <v/>
      </c>
      <c r="CK32" s="194" t="str">
        <f t="shared" si="72"/>
        <v/>
      </c>
      <c r="CL32" s="194" t="str">
        <f t="shared" si="73"/>
        <v/>
      </c>
      <c r="CM32" s="194" t="str">
        <f t="shared" si="74"/>
        <v/>
      </c>
      <c r="CN32" s="194" t="str">
        <f t="shared" si="75"/>
        <v/>
      </c>
      <c r="CO32" s="194" t="str">
        <f t="shared" si="76"/>
        <v/>
      </c>
      <c r="CP32" s="194" t="str">
        <f t="shared" si="77"/>
        <v/>
      </c>
      <c r="CQ32" s="194" t="str">
        <f t="shared" si="78"/>
        <v/>
      </c>
      <c r="CR32" s="194" t="str">
        <f t="shared" si="79"/>
        <v/>
      </c>
      <c r="CS32" s="194" t="str">
        <f t="shared" si="80"/>
        <v/>
      </c>
      <c r="CT32" s="194" t="str">
        <f t="shared" si="81"/>
        <v/>
      </c>
      <c r="CU32" s="194" t="str">
        <f t="shared" si="82"/>
        <v/>
      </c>
      <c r="CV32" s="194" t="str">
        <f t="shared" si="83"/>
        <v/>
      </c>
      <c r="CW32" s="194" t="str">
        <f t="shared" si="84"/>
        <v/>
      </c>
      <c r="CX32" s="194" t="str">
        <f t="shared" si="85"/>
        <v/>
      </c>
      <c r="CY32" s="194" t="str">
        <f t="shared" si="86"/>
        <v/>
      </c>
      <c r="CZ32" s="194" t="str">
        <f t="shared" si="87"/>
        <v/>
      </c>
      <c r="DA32" s="194" t="str">
        <f t="shared" si="88"/>
        <v/>
      </c>
      <c r="DB32" s="194" t="str">
        <f t="shared" si="89"/>
        <v/>
      </c>
      <c r="DC32" s="194" t="str">
        <f t="shared" si="90"/>
        <v/>
      </c>
      <c r="DD32" s="194" t="str">
        <f t="shared" si="91"/>
        <v/>
      </c>
      <c r="DE32" s="194" t="str">
        <f t="shared" si="92"/>
        <v/>
      </c>
    </row>
    <row r="33" spans="1:109" ht="12.75" customHeight="1" thickBot="1">
      <c r="A33" s="140">
        <f>IF('СПИСОК КЛАССА'!I33&gt;0,1,0)</f>
        <v>1</v>
      </c>
      <c r="B33" s="90">
        <v>9</v>
      </c>
      <c r="C33" s="91">
        <f>IF(NOT(ISBLANK('СПИСОК КЛАССА'!C33)),'СПИСОК КЛАССА'!C33,"")</f>
        <v>9</v>
      </c>
      <c r="D33" s="135" t="str">
        <f>IF(NOT(ISBLANK('СПИСОК КЛАССА'!D33)),IF($A33=1,'СПИСОК КЛАССА'!D33, "УЧЕНИК НЕ ВЫПОЛНЯЛ РАБОТУ"),"")</f>
        <v/>
      </c>
      <c r="E33" s="154">
        <f>IF($C33&lt;&gt;"",'СПИСОК КЛАССА'!I33,"")</f>
        <v>1</v>
      </c>
      <c r="F33" s="262">
        <v>1</v>
      </c>
      <c r="G33" s="237">
        <v>1</v>
      </c>
      <c r="H33" s="237">
        <v>1</v>
      </c>
      <c r="I33" s="237">
        <v>1</v>
      </c>
      <c r="J33" s="237">
        <v>2</v>
      </c>
      <c r="K33" s="237">
        <v>1</v>
      </c>
      <c r="L33" s="237">
        <v>2</v>
      </c>
      <c r="M33" s="237">
        <v>0</v>
      </c>
      <c r="N33" s="237">
        <v>1</v>
      </c>
      <c r="O33" s="237">
        <v>0</v>
      </c>
      <c r="P33" s="237">
        <v>1</v>
      </c>
      <c r="Q33" s="237">
        <v>1</v>
      </c>
      <c r="R33" s="237">
        <v>2</v>
      </c>
      <c r="S33" s="281">
        <v>1</v>
      </c>
      <c r="T33" s="262">
        <v>1</v>
      </c>
      <c r="U33" s="237">
        <v>1</v>
      </c>
      <c r="V33" s="237">
        <v>1</v>
      </c>
      <c r="W33" s="237">
        <v>1</v>
      </c>
      <c r="X33" s="237">
        <v>1</v>
      </c>
      <c r="Y33" s="237">
        <v>1</v>
      </c>
      <c r="Z33" s="237">
        <v>1</v>
      </c>
      <c r="AA33" s="237">
        <v>2</v>
      </c>
      <c r="AB33" s="237">
        <v>0</v>
      </c>
      <c r="AC33" s="237">
        <v>1</v>
      </c>
      <c r="AD33" s="237">
        <v>2</v>
      </c>
      <c r="AE33" s="237">
        <v>1</v>
      </c>
      <c r="AF33" s="92"/>
      <c r="AG33" s="92"/>
      <c r="AH33" s="92"/>
      <c r="AI33" s="92"/>
      <c r="AJ33" s="92"/>
      <c r="AK33" s="92"/>
      <c r="AL33" s="92"/>
      <c r="AM33" s="92"/>
      <c r="AN33" s="92"/>
      <c r="AO33" s="92"/>
      <c r="AP33" s="92"/>
      <c r="AQ33" s="92"/>
      <c r="AR33" s="92"/>
      <c r="AS33" s="92"/>
      <c r="AT33" s="169"/>
      <c r="AU33" s="171">
        <f t="shared" si="93"/>
        <v>28</v>
      </c>
      <c r="AV33" s="131">
        <f t="shared" si="94"/>
        <v>0.90322580645161288</v>
      </c>
      <c r="AW33" s="132">
        <f t="shared" si="95"/>
        <v>15</v>
      </c>
      <c r="AX33" s="163">
        <f t="shared" si="96"/>
        <v>0.88235294117647056</v>
      </c>
      <c r="AY33" s="132">
        <f t="shared" si="97"/>
        <v>13</v>
      </c>
      <c r="AZ33" s="163">
        <f t="shared" si="98"/>
        <v>0.9285714285714286</v>
      </c>
      <c r="BA33" s="133" t="str">
        <f t="shared" si="99"/>
        <v>ВЫСШИЙ</v>
      </c>
      <c r="BB33" s="222">
        <f t="shared" si="100"/>
        <v>0.74078341013824889</v>
      </c>
      <c r="BC33" s="222">
        <f t="shared" si="101"/>
        <v>0.74579831932773111</v>
      </c>
      <c r="BD33" s="222">
        <f t="shared" si="102"/>
        <v>0.73469387755102045</v>
      </c>
      <c r="BE33" s="134"/>
      <c r="BF33" s="199">
        <f t="shared" si="41"/>
        <v>1</v>
      </c>
      <c r="BG33" s="199">
        <f t="shared" si="42"/>
        <v>1</v>
      </c>
      <c r="BH33" s="199">
        <f t="shared" si="43"/>
        <v>1</v>
      </c>
      <c r="BI33" s="199">
        <f t="shared" si="44"/>
        <v>1</v>
      </c>
      <c r="BJ33" s="199">
        <f t="shared" si="45"/>
        <v>2</v>
      </c>
      <c r="BK33" s="199">
        <f t="shared" si="46"/>
        <v>1</v>
      </c>
      <c r="BL33" s="199">
        <f t="shared" si="47"/>
        <v>2</v>
      </c>
      <c r="BM33" s="199">
        <f t="shared" si="48"/>
        <v>0</v>
      </c>
      <c r="BN33" s="199">
        <f t="shared" si="49"/>
        <v>1</v>
      </c>
      <c r="BO33" s="199">
        <f t="shared" si="50"/>
        <v>0</v>
      </c>
      <c r="BP33" s="199">
        <f t="shared" si="51"/>
        <v>1</v>
      </c>
      <c r="BQ33" s="199">
        <f t="shared" si="52"/>
        <v>1</v>
      </c>
      <c r="BR33" s="199">
        <f t="shared" si="53"/>
        <v>2</v>
      </c>
      <c r="BS33" s="199">
        <f t="shared" si="54"/>
        <v>1</v>
      </c>
      <c r="BT33" s="199">
        <f t="shared" si="55"/>
        <v>1</v>
      </c>
      <c r="BU33" s="199">
        <f t="shared" si="56"/>
        <v>1</v>
      </c>
      <c r="BV33" s="199">
        <f t="shared" si="57"/>
        <v>1</v>
      </c>
      <c r="BW33" s="199">
        <f t="shared" si="58"/>
        <v>1</v>
      </c>
      <c r="BX33" s="199">
        <f t="shared" si="59"/>
        <v>1</v>
      </c>
      <c r="BY33" s="199">
        <f t="shared" si="60"/>
        <v>1</v>
      </c>
      <c r="BZ33" s="199">
        <f t="shared" si="61"/>
        <v>1</v>
      </c>
      <c r="CA33" s="199">
        <f t="shared" si="62"/>
        <v>2</v>
      </c>
      <c r="CB33" s="199">
        <f t="shared" si="63"/>
        <v>0</v>
      </c>
      <c r="CC33" s="199">
        <f t="shared" si="64"/>
        <v>1</v>
      </c>
      <c r="CD33" s="199">
        <f t="shared" si="65"/>
        <v>2</v>
      </c>
      <c r="CE33" s="204">
        <f t="shared" si="66"/>
        <v>1</v>
      </c>
      <c r="CF33" s="206" t="str">
        <f t="shared" si="67"/>
        <v/>
      </c>
      <c r="CG33" s="194" t="str">
        <f t="shared" si="68"/>
        <v/>
      </c>
      <c r="CH33" s="194" t="str">
        <f t="shared" si="69"/>
        <v/>
      </c>
      <c r="CI33" s="194" t="str">
        <f t="shared" si="70"/>
        <v/>
      </c>
      <c r="CJ33" s="194" t="str">
        <f t="shared" si="71"/>
        <v/>
      </c>
      <c r="CK33" s="194" t="str">
        <f t="shared" si="72"/>
        <v/>
      </c>
      <c r="CL33" s="194" t="str">
        <f t="shared" si="73"/>
        <v/>
      </c>
      <c r="CM33" s="194" t="str">
        <f t="shared" si="74"/>
        <v/>
      </c>
      <c r="CN33" s="194" t="str">
        <f t="shared" si="75"/>
        <v/>
      </c>
      <c r="CO33" s="194" t="str">
        <f t="shared" si="76"/>
        <v/>
      </c>
      <c r="CP33" s="194" t="str">
        <f t="shared" si="77"/>
        <v/>
      </c>
      <c r="CQ33" s="194" t="str">
        <f t="shared" si="78"/>
        <v/>
      </c>
      <c r="CR33" s="194" t="str">
        <f t="shared" si="79"/>
        <v/>
      </c>
      <c r="CS33" s="194" t="str">
        <f t="shared" si="80"/>
        <v/>
      </c>
      <c r="CT33" s="194" t="str">
        <f t="shared" si="81"/>
        <v/>
      </c>
      <c r="CU33" s="194" t="str">
        <f t="shared" si="82"/>
        <v/>
      </c>
      <c r="CV33" s="194" t="str">
        <f t="shared" si="83"/>
        <v/>
      </c>
      <c r="CW33" s="194" t="str">
        <f t="shared" si="84"/>
        <v/>
      </c>
      <c r="CX33" s="194" t="str">
        <f t="shared" si="85"/>
        <v/>
      </c>
      <c r="CY33" s="194" t="str">
        <f t="shared" si="86"/>
        <v/>
      </c>
      <c r="CZ33" s="194" t="str">
        <f t="shared" si="87"/>
        <v/>
      </c>
      <c r="DA33" s="194" t="str">
        <f t="shared" si="88"/>
        <v/>
      </c>
      <c r="DB33" s="194" t="str">
        <f t="shared" si="89"/>
        <v/>
      </c>
      <c r="DC33" s="194" t="str">
        <f t="shared" si="90"/>
        <v/>
      </c>
      <c r="DD33" s="194" t="str">
        <f t="shared" si="91"/>
        <v/>
      </c>
      <c r="DE33" s="194" t="str">
        <f t="shared" si="92"/>
        <v/>
      </c>
    </row>
    <row r="34" spans="1:109" ht="12.75" customHeight="1" thickBot="1">
      <c r="A34" s="140">
        <f>IF('СПИСОК КЛАССА'!I34&gt;0,1,0)</f>
        <v>1</v>
      </c>
      <c r="B34" s="90">
        <v>10</v>
      </c>
      <c r="C34" s="91">
        <f>IF(NOT(ISBLANK('СПИСОК КЛАССА'!C34)),'СПИСОК КЛАССА'!C34,"")</f>
        <v>10</v>
      </c>
      <c r="D34" s="135" t="str">
        <f>IF(NOT(ISBLANK('СПИСОК КЛАССА'!D34)),IF($A34=1,'СПИСОК КЛАССА'!D34, "УЧЕНИК НЕ ВЫПОЛНЯЛ РАБОТУ"),"")</f>
        <v/>
      </c>
      <c r="E34" s="154">
        <f>IF($C34&lt;&gt;"",'СПИСОК КЛАССА'!I34,"")</f>
        <v>1</v>
      </c>
      <c r="F34" s="262">
        <v>0</v>
      </c>
      <c r="G34" s="237">
        <v>1</v>
      </c>
      <c r="H34" s="237">
        <v>1</v>
      </c>
      <c r="I34" s="237">
        <v>0</v>
      </c>
      <c r="J34" s="237">
        <v>0</v>
      </c>
      <c r="K34" s="237">
        <v>1</v>
      </c>
      <c r="L34" s="237">
        <v>2</v>
      </c>
      <c r="M34" s="237">
        <v>1</v>
      </c>
      <c r="N34" s="237">
        <v>0</v>
      </c>
      <c r="O34" s="237">
        <v>1</v>
      </c>
      <c r="P34" s="237">
        <v>1</v>
      </c>
      <c r="Q34" s="237">
        <v>1</v>
      </c>
      <c r="R34" s="237">
        <v>1</v>
      </c>
      <c r="S34" s="281">
        <v>1</v>
      </c>
      <c r="T34" s="262">
        <v>1</v>
      </c>
      <c r="U34" s="237">
        <v>1</v>
      </c>
      <c r="V34" s="237">
        <v>1</v>
      </c>
      <c r="W34" s="237">
        <v>0</v>
      </c>
      <c r="X34" s="237">
        <v>0</v>
      </c>
      <c r="Y34" s="237">
        <v>0</v>
      </c>
      <c r="Z34" s="237">
        <v>1</v>
      </c>
      <c r="AA34" s="237">
        <v>2</v>
      </c>
      <c r="AB34" s="237">
        <v>0</v>
      </c>
      <c r="AC34" s="237">
        <v>1</v>
      </c>
      <c r="AD34" s="237">
        <v>1</v>
      </c>
      <c r="AE34" s="237">
        <v>1</v>
      </c>
      <c r="AF34" s="92"/>
      <c r="AG34" s="92"/>
      <c r="AH34" s="92"/>
      <c r="AI34" s="92"/>
      <c r="AJ34" s="92"/>
      <c r="AK34" s="92"/>
      <c r="AL34" s="92"/>
      <c r="AM34" s="92"/>
      <c r="AN34" s="92"/>
      <c r="AO34" s="92"/>
      <c r="AP34" s="92"/>
      <c r="AQ34" s="92"/>
      <c r="AR34" s="92"/>
      <c r="AS34" s="92"/>
      <c r="AT34" s="169"/>
      <c r="AU34" s="171">
        <f t="shared" si="93"/>
        <v>20</v>
      </c>
      <c r="AV34" s="131">
        <f t="shared" si="94"/>
        <v>0.64516129032258063</v>
      </c>
      <c r="AW34" s="132">
        <f t="shared" si="95"/>
        <v>11</v>
      </c>
      <c r="AX34" s="163">
        <f t="shared" si="96"/>
        <v>0.6470588235294118</v>
      </c>
      <c r="AY34" s="132">
        <f t="shared" si="97"/>
        <v>9</v>
      </c>
      <c r="AZ34" s="163">
        <f t="shared" si="98"/>
        <v>0.6428571428571429</v>
      </c>
      <c r="BA34" s="133" t="str">
        <f t="shared" si="99"/>
        <v>ВЫСОКИЙ</v>
      </c>
      <c r="BB34" s="222">
        <f t="shared" si="100"/>
        <v>0.74078341013824889</v>
      </c>
      <c r="BC34" s="222">
        <f t="shared" si="101"/>
        <v>0.74579831932773111</v>
      </c>
      <c r="BD34" s="222">
        <f t="shared" si="102"/>
        <v>0.73469387755102045</v>
      </c>
      <c r="BE34" s="134"/>
      <c r="BF34" s="199">
        <f t="shared" si="41"/>
        <v>0</v>
      </c>
      <c r="BG34" s="199">
        <f t="shared" si="42"/>
        <v>1</v>
      </c>
      <c r="BH34" s="199">
        <f t="shared" si="43"/>
        <v>1</v>
      </c>
      <c r="BI34" s="199">
        <f t="shared" si="44"/>
        <v>0</v>
      </c>
      <c r="BJ34" s="199">
        <f t="shared" si="45"/>
        <v>0</v>
      </c>
      <c r="BK34" s="199">
        <f t="shared" si="46"/>
        <v>1</v>
      </c>
      <c r="BL34" s="199">
        <f t="shared" si="47"/>
        <v>2</v>
      </c>
      <c r="BM34" s="199">
        <f t="shared" si="48"/>
        <v>1</v>
      </c>
      <c r="BN34" s="199">
        <f t="shared" si="49"/>
        <v>0</v>
      </c>
      <c r="BO34" s="199">
        <f t="shared" si="50"/>
        <v>1</v>
      </c>
      <c r="BP34" s="199">
        <f t="shared" si="51"/>
        <v>1</v>
      </c>
      <c r="BQ34" s="199">
        <f t="shared" si="52"/>
        <v>1</v>
      </c>
      <c r="BR34" s="199">
        <f t="shared" si="53"/>
        <v>1</v>
      </c>
      <c r="BS34" s="199">
        <f t="shared" si="54"/>
        <v>1</v>
      </c>
      <c r="BT34" s="199">
        <f t="shared" si="55"/>
        <v>1</v>
      </c>
      <c r="BU34" s="199">
        <f t="shared" si="56"/>
        <v>1</v>
      </c>
      <c r="BV34" s="199">
        <f t="shared" si="57"/>
        <v>1</v>
      </c>
      <c r="BW34" s="199">
        <f t="shared" si="58"/>
        <v>0</v>
      </c>
      <c r="BX34" s="199">
        <f t="shared" si="59"/>
        <v>0</v>
      </c>
      <c r="BY34" s="199">
        <f t="shared" si="60"/>
        <v>0</v>
      </c>
      <c r="BZ34" s="199">
        <f t="shared" si="61"/>
        <v>1</v>
      </c>
      <c r="CA34" s="199">
        <f t="shared" si="62"/>
        <v>2</v>
      </c>
      <c r="CB34" s="199">
        <f t="shared" si="63"/>
        <v>0</v>
      </c>
      <c r="CC34" s="199">
        <f t="shared" si="64"/>
        <v>1</v>
      </c>
      <c r="CD34" s="199">
        <f t="shared" si="65"/>
        <v>1</v>
      </c>
      <c r="CE34" s="204">
        <f t="shared" si="66"/>
        <v>1</v>
      </c>
      <c r="CF34" s="206" t="str">
        <f t="shared" si="67"/>
        <v/>
      </c>
      <c r="CG34" s="194" t="str">
        <f t="shared" si="68"/>
        <v/>
      </c>
      <c r="CH34" s="194" t="str">
        <f t="shared" si="69"/>
        <v/>
      </c>
      <c r="CI34" s="194" t="str">
        <f t="shared" si="70"/>
        <v/>
      </c>
      <c r="CJ34" s="194" t="str">
        <f t="shared" si="71"/>
        <v/>
      </c>
      <c r="CK34" s="194" t="str">
        <f t="shared" si="72"/>
        <v/>
      </c>
      <c r="CL34" s="194" t="str">
        <f t="shared" si="73"/>
        <v/>
      </c>
      <c r="CM34" s="194" t="str">
        <f t="shared" si="74"/>
        <v/>
      </c>
      <c r="CN34" s="194" t="str">
        <f t="shared" si="75"/>
        <v/>
      </c>
      <c r="CO34" s="194" t="str">
        <f t="shared" si="76"/>
        <v/>
      </c>
      <c r="CP34" s="194" t="str">
        <f t="shared" si="77"/>
        <v/>
      </c>
      <c r="CQ34" s="194" t="str">
        <f t="shared" si="78"/>
        <v/>
      </c>
      <c r="CR34" s="194" t="str">
        <f t="shared" si="79"/>
        <v/>
      </c>
      <c r="CS34" s="194" t="str">
        <f t="shared" si="80"/>
        <v/>
      </c>
      <c r="CT34" s="194" t="str">
        <f t="shared" si="81"/>
        <v/>
      </c>
      <c r="CU34" s="194" t="str">
        <f t="shared" si="82"/>
        <v/>
      </c>
      <c r="CV34" s="194" t="str">
        <f t="shared" si="83"/>
        <v/>
      </c>
      <c r="CW34" s="194" t="str">
        <f t="shared" si="84"/>
        <v/>
      </c>
      <c r="CX34" s="194" t="str">
        <f t="shared" si="85"/>
        <v/>
      </c>
      <c r="CY34" s="194" t="str">
        <f t="shared" si="86"/>
        <v/>
      </c>
      <c r="CZ34" s="194" t="str">
        <f t="shared" si="87"/>
        <v/>
      </c>
      <c r="DA34" s="194" t="str">
        <f t="shared" si="88"/>
        <v/>
      </c>
      <c r="DB34" s="194" t="str">
        <f t="shared" si="89"/>
        <v/>
      </c>
      <c r="DC34" s="194" t="str">
        <f t="shared" si="90"/>
        <v/>
      </c>
      <c r="DD34" s="194" t="str">
        <f t="shared" si="91"/>
        <v/>
      </c>
      <c r="DE34" s="194" t="str">
        <f t="shared" si="92"/>
        <v/>
      </c>
    </row>
    <row r="35" spans="1:109" ht="12.75" customHeight="1" thickBot="1">
      <c r="A35" s="140">
        <f>IF('СПИСОК КЛАССА'!I35&gt;0,1,0)</f>
        <v>1</v>
      </c>
      <c r="B35" s="90">
        <v>11</v>
      </c>
      <c r="C35" s="91">
        <f>IF(NOT(ISBLANK('СПИСОК КЛАССА'!C35)),'СПИСОК КЛАССА'!C35,"")</f>
        <v>11</v>
      </c>
      <c r="D35" s="135" t="str">
        <f>IF(NOT(ISBLANK('СПИСОК КЛАССА'!D35)),IF($A35=1,'СПИСОК КЛАССА'!D35, "УЧЕНИК НЕ ВЫПОЛНЯЛ РАБОТУ"),"")</f>
        <v/>
      </c>
      <c r="E35" s="154">
        <f>IF($C35&lt;&gt;"",'СПИСОК КЛАССА'!I35,"")</f>
        <v>1</v>
      </c>
      <c r="F35" s="262">
        <v>1</v>
      </c>
      <c r="G35" s="237">
        <v>1</v>
      </c>
      <c r="H35" s="237">
        <v>1</v>
      </c>
      <c r="I35" s="237">
        <v>1</v>
      </c>
      <c r="J35" s="237">
        <v>2</v>
      </c>
      <c r="K35" s="237">
        <v>1</v>
      </c>
      <c r="L35" s="237">
        <v>2</v>
      </c>
      <c r="M35" s="237">
        <v>1</v>
      </c>
      <c r="N35" s="237">
        <v>1</v>
      </c>
      <c r="O35" s="237">
        <v>1</v>
      </c>
      <c r="P35" s="237">
        <v>1</v>
      </c>
      <c r="Q35" s="237">
        <v>1</v>
      </c>
      <c r="R35" s="237">
        <v>2</v>
      </c>
      <c r="S35" s="281">
        <v>1</v>
      </c>
      <c r="T35" s="262">
        <v>1</v>
      </c>
      <c r="U35" s="237">
        <v>1</v>
      </c>
      <c r="V35" s="237">
        <v>1</v>
      </c>
      <c r="W35" s="237">
        <v>1</v>
      </c>
      <c r="X35" s="237">
        <v>1</v>
      </c>
      <c r="Y35" s="237">
        <v>1</v>
      </c>
      <c r="Z35" s="237">
        <v>1</v>
      </c>
      <c r="AA35" s="237">
        <v>2</v>
      </c>
      <c r="AB35" s="237">
        <v>1</v>
      </c>
      <c r="AC35" s="237">
        <v>1</v>
      </c>
      <c r="AD35" s="237">
        <v>2</v>
      </c>
      <c r="AE35" s="237">
        <v>1</v>
      </c>
      <c r="AF35" s="92"/>
      <c r="AG35" s="92"/>
      <c r="AH35" s="92"/>
      <c r="AI35" s="92"/>
      <c r="AJ35" s="92"/>
      <c r="AK35" s="92"/>
      <c r="AL35" s="92"/>
      <c r="AM35" s="92"/>
      <c r="AN35" s="92"/>
      <c r="AO35" s="92"/>
      <c r="AP35" s="92"/>
      <c r="AQ35" s="92"/>
      <c r="AR35" s="92"/>
      <c r="AS35" s="92"/>
      <c r="AT35" s="169"/>
      <c r="AU35" s="171">
        <f t="shared" si="93"/>
        <v>31</v>
      </c>
      <c r="AV35" s="131">
        <f t="shared" si="94"/>
        <v>1</v>
      </c>
      <c r="AW35" s="132">
        <f t="shared" si="95"/>
        <v>17</v>
      </c>
      <c r="AX35" s="163">
        <f t="shared" si="96"/>
        <v>1</v>
      </c>
      <c r="AY35" s="132">
        <f t="shared" si="97"/>
        <v>14</v>
      </c>
      <c r="AZ35" s="163">
        <f t="shared" si="98"/>
        <v>1</v>
      </c>
      <c r="BA35" s="133" t="str">
        <f t="shared" si="99"/>
        <v>ВЫСШИЙ</v>
      </c>
      <c r="BB35" s="222">
        <f t="shared" si="100"/>
        <v>0.74078341013824889</v>
      </c>
      <c r="BC35" s="222">
        <f t="shared" si="101"/>
        <v>0.74579831932773111</v>
      </c>
      <c r="BD35" s="222">
        <f t="shared" si="102"/>
        <v>0.73469387755102045</v>
      </c>
      <c r="BE35" s="134"/>
      <c r="BF35" s="199">
        <f t="shared" si="41"/>
        <v>1</v>
      </c>
      <c r="BG35" s="199">
        <f t="shared" si="42"/>
        <v>1</v>
      </c>
      <c r="BH35" s="199">
        <f t="shared" si="43"/>
        <v>1</v>
      </c>
      <c r="BI35" s="199">
        <f t="shared" si="44"/>
        <v>1</v>
      </c>
      <c r="BJ35" s="199">
        <f t="shared" si="45"/>
        <v>2</v>
      </c>
      <c r="BK35" s="199">
        <f t="shared" si="46"/>
        <v>1</v>
      </c>
      <c r="BL35" s="199">
        <f t="shared" si="47"/>
        <v>2</v>
      </c>
      <c r="BM35" s="199">
        <f t="shared" si="48"/>
        <v>1</v>
      </c>
      <c r="BN35" s="199">
        <f t="shared" si="49"/>
        <v>1</v>
      </c>
      <c r="BO35" s="199">
        <f t="shared" si="50"/>
        <v>1</v>
      </c>
      <c r="BP35" s="199">
        <f t="shared" si="51"/>
        <v>1</v>
      </c>
      <c r="BQ35" s="199">
        <f t="shared" si="52"/>
        <v>1</v>
      </c>
      <c r="BR35" s="199">
        <f t="shared" si="53"/>
        <v>2</v>
      </c>
      <c r="BS35" s="199">
        <f t="shared" si="54"/>
        <v>1</v>
      </c>
      <c r="BT35" s="199">
        <f t="shared" si="55"/>
        <v>1</v>
      </c>
      <c r="BU35" s="199">
        <f t="shared" si="56"/>
        <v>1</v>
      </c>
      <c r="BV35" s="199">
        <f t="shared" si="57"/>
        <v>1</v>
      </c>
      <c r="BW35" s="199">
        <f t="shared" si="58"/>
        <v>1</v>
      </c>
      <c r="BX35" s="199">
        <f t="shared" si="59"/>
        <v>1</v>
      </c>
      <c r="BY35" s="199">
        <f t="shared" si="60"/>
        <v>1</v>
      </c>
      <c r="BZ35" s="199">
        <f t="shared" si="61"/>
        <v>1</v>
      </c>
      <c r="CA35" s="199">
        <f t="shared" si="62"/>
        <v>2</v>
      </c>
      <c r="CB35" s="199">
        <f t="shared" si="63"/>
        <v>1</v>
      </c>
      <c r="CC35" s="199">
        <f t="shared" si="64"/>
        <v>1</v>
      </c>
      <c r="CD35" s="199">
        <f t="shared" si="65"/>
        <v>2</v>
      </c>
      <c r="CE35" s="204">
        <f t="shared" si="66"/>
        <v>1</v>
      </c>
      <c r="CF35" s="206" t="str">
        <f t="shared" si="67"/>
        <v/>
      </c>
      <c r="CG35" s="194" t="str">
        <f t="shared" si="68"/>
        <v/>
      </c>
      <c r="CH35" s="194" t="str">
        <f t="shared" si="69"/>
        <v/>
      </c>
      <c r="CI35" s="194" t="str">
        <f t="shared" si="70"/>
        <v/>
      </c>
      <c r="CJ35" s="194" t="str">
        <f t="shared" si="71"/>
        <v/>
      </c>
      <c r="CK35" s="194" t="str">
        <f t="shared" si="72"/>
        <v/>
      </c>
      <c r="CL35" s="194" t="str">
        <f t="shared" si="73"/>
        <v/>
      </c>
      <c r="CM35" s="194" t="str">
        <f t="shared" si="74"/>
        <v/>
      </c>
      <c r="CN35" s="194" t="str">
        <f t="shared" si="75"/>
        <v/>
      </c>
      <c r="CO35" s="194" t="str">
        <f t="shared" si="76"/>
        <v/>
      </c>
      <c r="CP35" s="194" t="str">
        <f t="shared" si="77"/>
        <v/>
      </c>
      <c r="CQ35" s="194" t="str">
        <f t="shared" si="78"/>
        <v/>
      </c>
      <c r="CR35" s="194" t="str">
        <f t="shared" si="79"/>
        <v/>
      </c>
      <c r="CS35" s="194" t="str">
        <f t="shared" si="80"/>
        <v/>
      </c>
      <c r="CT35" s="194" t="str">
        <f t="shared" si="81"/>
        <v/>
      </c>
      <c r="CU35" s="194" t="str">
        <f t="shared" si="82"/>
        <v/>
      </c>
      <c r="CV35" s="194" t="str">
        <f t="shared" si="83"/>
        <v/>
      </c>
      <c r="CW35" s="194" t="str">
        <f t="shared" si="84"/>
        <v/>
      </c>
      <c r="CX35" s="194" t="str">
        <f t="shared" si="85"/>
        <v/>
      </c>
      <c r="CY35" s="194" t="str">
        <f t="shared" si="86"/>
        <v/>
      </c>
      <c r="CZ35" s="194" t="str">
        <f t="shared" si="87"/>
        <v/>
      </c>
      <c r="DA35" s="194" t="str">
        <f t="shared" si="88"/>
        <v/>
      </c>
      <c r="DB35" s="194" t="str">
        <f t="shared" si="89"/>
        <v/>
      </c>
      <c r="DC35" s="194" t="str">
        <f t="shared" si="90"/>
        <v/>
      </c>
      <c r="DD35" s="194" t="str">
        <f t="shared" si="91"/>
        <v/>
      </c>
      <c r="DE35" s="194" t="str">
        <f t="shared" si="92"/>
        <v/>
      </c>
    </row>
    <row r="36" spans="1:109" ht="12.75" customHeight="1" thickBot="1">
      <c r="A36" s="140">
        <f>IF('СПИСОК КЛАССА'!I36&gt;0,1,0)</f>
        <v>1</v>
      </c>
      <c r="B36" s="90">
        <v>12</v>
      </c>
      <c r="C36" s="91">
        <f>IF(NOT(ISBLANK('СПИСОК КЛАССА'!C36)),'СПИСОК КЛАССА'!C36,"")</f>
        <v>12</v>
      </c>
      <c r="D36" s="135" t="str">
        <f>IF(NOT(ISBLANK('СПИСОК КЛАССА'!D36)),IF($A36=1,'СПИСОК КЛАССА'!D36, "УЧЕНИК НЕ ВЫПОЛНЯЛ РАБОТУ"),"")</f>
        <v/>
      </c>
      <c r="E36" s="154">
        <f>IF($C36&lt;&gt;"",'СПИСОК КЛАССА'!I36,"")</f>
        <v>1</v>
      </c>
      <c r="F36" s="262">
        <v>0</v>
      </c>
      <c r="G36" s="237">
        <v>1</v>
      </c>
      <c r="H36" s="237">
        <v>1</v>
      </c>
      <c r="I36" s="237">
        <v>1</v>
      </c>
      <c r="J36" s="237">
        <v>1</v>
      </c>
      <c r="K36" s="237">
        <v>1</v>
      </c>
      <c r="L36" s="237">
        <v>2</v>
      </c>
      <c r="M36" s="237">
        <v>0</v>
      </c>
      <c r="N36" s="237">
        <v>1</v>
      </c>
      <c r="O36" s="237">
        <v>1</v>
      </c>
      <c r="P36" s="237">
        <v>1</v>
      </c>
      <c r="Q36" s="237">
        <v>1</v>
      </c>
      <c r="R36" s="237">
        <v>1</v>
      </c>
      <c r="S36" s="281">
        <v>1</v>
      </c>
      <c r="T36" s="262">
        <v>1</v>
      </c>
      <c r="U36" s="237">
        <v>1</v>
      </c>
      <c r="V36" s="237">
        <v>0</v>
      </c>
      <c r="W36" s="237">
        <v>1</v>
      </c>
      <c r="X36" s="237">
        <v>1</v>
      </c>
      <c r="Y36" s="237">
        <v>0</v>
      </c>
      <c r="Z36" s="237">
        <v>1</v>
      </c>
      <c r="AA36" s="237">
        <v>2</v>
      </c>
      <c r="AB36" s="237">
        <v>0</v>
      </c>
      <c r="AC36" s="237">
        <v>1</v>
      </c>
      <c r="AD36" s="237">
        <v>2</v>
      </c>
      <c r="AE36" s="237">
        <v>1</v>
      </c>
      <c r="AF36" s="92"/>
      <c r="AG36" s="92"/>
      <c r="AH36" s="92"/>
      <c r="AI36" s="92"/>
      <c r="AJ36" s="92"/>
      <c r="AK36" s="92"/>
      <c r="AL36" s="92"/>
      <c r="AM36" s="92"/>
      <c r="AN36" s="92"/>
      <c r="AO36" s="92"/>
      <c r="AP36" s="92"/>
      <c r="AQ36" s="92"/>
      <c r="AR36" s="92"/>
      <c r="AS36" s="92"/>
      <c r="AT36" s="169"/>
      <c r="AU36" s="171">
        <f t="shared" si="93"/>
        <v>24</v>
      </c>
      <c r="AV36" s="131">
        <f t="shared" si="94"/>
        <v>0.77419354838709675</v>
      </c>
      <c r="AW36" s="132">
        <f t="shared" si="95"/>
        <v>13</v>
      </c>
      <c r="AX36" s="163">
        <f t="shared" si="96"/>
        <v>0.76470588235294112</v>
      </c>
      <c r="AY36" s="132">
        <f t="shared" si="97"/>
        <v>11</v>
      </c>
      <c r="AZ36" s="163">
        <f t="shared" si="98"/>
        <v>0.7857142857142857</v>
      </c>
      <c r="BA36" s="133" t="str">
        <f t="shared" si="99"/>
        <v>ВЫСШИЙ</v>
      </c>
      <c r="BB36" s="222">
        <f t="shared" si="100"/>
        <v>0.74078341013824889</v>
      </c>
      <c r="BC36" s="222">
        <f t="shared" si="101"/>
        <v>0.74579831932773111</v>
      </c>
      <c r="BD36" s="222">
        <f t="shared" si="102"/>
        <v>0.73469387755102045</v>
      </c>
      <c r="BE36" s="134"/>
      <c r="BF36" s="199">
        <f t="shared" si="41"/>
        <v>0</v>
      </c>
      <c r="BG36" s="199">
        <f t="shared" si="42"/>
        <v>1</v>
      </c>
      <c r="BH36" s="199">
        <f t="shared" si="43"/>
        <v>1</v>
      </c>
      <c r="BI36" s="199">
        <f t="shared" si="44"/>
        <v>1</v>
      </c>
      <c r="BJ36" s="199">
        <f t="shared" si="45"/>
        <v>1</v>
      </c>
      <c r="BK36" s="199">
        <f t="shared" si="46"/>
        <v>1</v>
      </c>
      <c r="BL36" s="199">
        <f t="shared" si="47"/>
        <v>2</v>
      </c>
      <c r="BM36" s="199">
        <f t="shared" si="48"/>
        <v>0</v>
      </c>
      <c r="BN36" s="199">
        <f t="shared" si="49"/>
        <v>1</v>
      </c>
      <c r="BO36" s="199">
        <f t="shared" si="50"/>
        <v>1</v>
      </c>
      <c r="BP36" s="199">
        <f t="shared" si="51"/>
        <v>1</v>
      </c>
      <c r="BQ36" s="199">
        <f t="shared" si="52"/>
        <v>1</v>
      </c>
      <c r="BR36" s="199">
        <f t="shared" si="53"/>
        <v>1</v>
      </c>
      <c r="BS36" s="199">
        <f t="shared" si="54"/>
        <v>1</v>
      </c>
      <c r="BT36" s="199">
        <f t="shared" si="55"/>
        <v>1</v>
      </c>
      <c r="BU36" s="199">
        <f t="shared" si="56"/>
        <v>1</v>
      </c>
      <c r="BV36" s="199">
        <f t="shared" si="57"/>
        <v>0</v>
      </c>
      <c r="BW36" s="199">
        <f t="shared" si="58"/>
        <v>1</v>
      </c>
      <c r="BX36" s="199">
        <f t="shared" si="59"/>
        <v>1</v>
      </c>
      <c r="BY36" s="199">
        <f t="shared" si="60"/>
        <v>0</v>
      </c>
      <c r="BZ36" s="199">
        <f t="shared" si="61"/>
        <v>1</v>
      </c>
      <c r="CA36" s="199">
        <f t="shared" si="62"/>
        <v>2</v>
      </c>
      <c r="CB36" s="199">
        <f t="shared" si="63"/>
        <v>0</v>
      </c>
      <c r="CC36" s="199">
        <f t="shared" si="64"/>
        <v>1</v>
      </c>
      <c r="CD36" s="199">
        <f t="shared" si="65"/>
        <v>2</v>
      </c>
      <c r="CE36" s="204">
        <f t="shared" si="66"/>
        <v>1</v>
      </c>
      <c r="CF36" s="206" t="str">
        <f t="shared" si="67"/>
        <v/>
      </c>
      <c r="CG36" s="194" t="str">
        <f t="shared" si="68"/>
        <v/>
      </c>
      <c r="CH36" s="194" t="str">
        <f t="shared" si="69"/>
        <v/>
      </c>
      <c r="CI36" s="194" t="str">
        <f t="shared" si="70"/>
        <v/>
      </c>
      <c r="CJ36" s="194" t="str">
        <f t="shared" si="71"/>
        <v/>
      </c>
      <c r="CK36" s="194" t="str">
        <f t="shared" si="72"/>
        <v/>
      </c>
      <c r="CL36" s="194" t="str">
        <f t="shared" si="73"/>
        <v/>
      </c>
      <c r="CM36" s="194" t="str">
        <f t="shared" si="74"/>
        <v/>
      </c>
      <c r="CN36" s="194" t="str">
        <f t="shared" si="75"/>
        <v/>
      </c>
      <c r="CO36" s="194" t="str">
        <f t="shared" si="76"/>
        <v/>
      </c>
      <c r="CP36" s="194" t="str">
        <f t="shared" si="77"/>
        <v/>
      </c>
      <c r="CQ36" s="194" t="str">
        <f t="shared" si="78"/>
        <v/>
      </c>
      <c r="CR36" s="194" t="str">
        <f t="shared" si="79"/>
        <v/>
      </c>
      <c r="CS36" s="194" t="str">
        <f t="shared" si="80"/>
        <v/>
      </c>
      <c r="CT36" s="194" t="str">
        <f t="shared" si="81"/>
        <v/>
      </c>
      <c r="CU36" s="194" t="str">
        <f t="shared" si="82"/>
        <v/>
      </c>
      <c r="CV36" s="194" t="str">
        <f t="shared" si="83"/>
        <v/>
      </c>
      <c r="CW36" s="194" t="str">
        <f t="shared" si="84"/>
        <v/>
      </c>
      <c r="CX36" s="194" t="str">
        <f t="shared" si="85"/>
        <v/>
      </c>
      <c r="CY36" s="194" t="str">
        <f t="shared" si="86"/>
        <v/>
      </c>
      <c r="CZ36" s="194" t="str">
        <f t="shared" si="87"/>
        <v/>
      </c>
      <c r="DA36" s="194" t="str">
        <f t="shared" si="88"/>
        <v/>
      </c>
      <c r="DB36" s="194" t="str">
        <f t="shared" si="89"/>
        <v/>
      </c>
      <c r="DC36" s="194" t="str">
        <f t="shared" si="90"/>
        <v/>
      </c>
      <c r="DD36" s="194" t="str">
        <f t="shared" si="91"/>
        <v/>
      </c>
      <c r="DE36" s="194" t="str">
        <f t="shared" si="92"/>
        <v/>
      </c>
    </row>
    <row r="37" spans="1:109" ht="12.75" customHeight="1" thickBot="1">
      <c r="A37" s="140">
        <f>IF('СПИСОК КЛАССА'!I37&gt;0,1,0)</f>
        <v>1</v>
      </c>
      <c r="B37" s="90">
        <v>13</v>
      </c>
      <c r="C37" s="91">
        <f>IF(NOT(ISBLANK('СПИСОК КЛАССА'!C37)),'СПИСОК КЛАССА'!C37,"")</f>
        <v>13</v>
      </c>
      <c r="D37" s="135" t="str">
        <f>IF(NOT(ISBLANK('СПИСОК КЛАССА'!D37)),IF($A37=1,'СПИСОК КЛАССА'!D37, "УЧЕНИК НЕ ВЫПОЛНЯЛ РАБОТУ"),"")</f>
        <v/>
      </c>
      <c r="E37" s="154">
        <f>IF($C37&lt;&gt;"",'СПИСОК КЛАССА'!I37,"")</f>
        <v>1</v>
      </c>
      <c r="F37" s="262">
        <v>1</v>
      </c>
      <c r="G37" s="237">
        <v>0</v>
      </c>
      <c r="H37" s="237">
        <v>1</v>
      </c>
      <c r="I37" s="237">
        <v>0</v>
      </c>
      <c r="J37" s="237">
        <v>1</v>
      </c>
      <c r="K37" s="237">
        <v>1</v>
      </c>
      <c r="L37" s="237">
        <v>2</v>
      </c>
      <c r="M37" s="237">
        <v>1</v>
      </c>
      <c r="N37" s="237">
        <v>0</v>
      </c>
      <c r="O37" s="237">
        <v>1</v>
      </c>
      <c r="P37" s="237">
        <v>1</v>
      </c>
      <c r="Q37" s="237">
        <v>1</v>
      </c>
      <c r="R37" s="237">
        <v>1</v>
      </c>
      <c r="S37" s="281">
        <v>0</v>
      </c>
      <c r="T37" s="262">
        <v>1</v>
      </c>
      <c r="U37" s="237">
        <v>0</v>
      </c>
      <c r="V37" s="237">
        <v>1</v>
      </c>
      <c r="W37" s="237">
        <v>1</v>
      </c>
      <c r="X37" s="237">
        <v>1</v>
      </c>
      <c r="Y37" s="237">
        <v>1</v>
      </c>
      <c r="Z37" s="237">
        <v>1</v>
      </c>
      <c r="AA37" s="237">
        <v>0</v>
      </c>
      <c r="AB37" s="237">
        <v>0</v>
      </c>
      <c r="AC37" s="237">
        <v>1</v>
      </c>
      <c r="AD37" s="237">
        <v>2</v>
      </c>
      <c r="AE37" s="237">
        <v>1</v>
      </c>
      <c r="AF37" s="92"/>
      <c r="AG37" s="92"/>
      <c r="AH37" s="92"/>
      <c r="AI37" s="92"/>
      <c r="AJ37" s="92"/>
      <c r="AK37" s="92"/>
      <c r="AL37" s="92"/>
      <c r="AM37" s="92"/>
      <c r="AN37" s="92"/>
      <c r="AO37" s="92"/>
      <c r="AP37" s="92"/>
      <c r="AQ37" s="92"/>
      <c r="AR37" s="92"/>
      <c r="AS37" s="92"/>
      <c r="AT37" s="169"/>
      <c r="AU37" s="171">
        <f t="shared" si="93"/>
        <v>21</v>
      </c>
      <c r="AV37" s="131">
        <f t="shared" si="94"/>
        <v>0.67741935483870963</v>
      </c>
      <c r="AW37" s="132">
        <f t="shared" si="95"/>
        <v>11</v>
      </c>
      <c r="AX37" s="163">
        <f t="shared" si="96"/>
        <v>0.6470588235294118</v>
      </c>
      <c r="AY37" s="132">
        <f t="shared" si="97"/>
        <v>10</v>
      </c>
      <c r="AZ37" s="163">
        <f t="shared" si="98"/>
        <v>0.7142857142857143</v>
      </c>
      <c r="BA37" s="133" t="str">
        <f t="shared" si="99"/>
        <v>ВЫСОКИЙ</v>
      </c>
      <c r="BB37" s="222">
        <f t="shared" si="100"/>
        <v>0.74078341013824889</v>
      </c>
      <c r="BC37" s="222">
        <f t="shared" si="101"/>
        <v>0.74579831932773111</v>
      </c>
      <c r="BD37" s="222">
        <f t="shared" si="102"/>
        <v>0.73469387755102045</v>
      </c>
      <c r="BE37" s="134"/>
      <c r="BF37" s="199">
        <f t="shared" si="41"/>
        <v>1</v>
      </c>
      <c r="BG37" s="199">
        <f t="shared" si="42"/>
        <v>0</v>
      </c>
      <c r="BH37" s="199">
        <f t="shared" si="43"/>
        <v>1</v>
      </c>
      <c r="BI37" s="199">
        <f t="shared" si="44"/>
        <v>0</v>
      </c>
      <c r="BJ37" s="199">
        <f t="shared" si="45"/>
        <v>1</v>
      </c>
      <c r="BK37" s="199">
        <f t="shared" si="46"/>
        <v>1</v>
      </c>
      <c r="BL37" s="199">
        <f t="shared" si="47"/>
        <v>2</v>
      </c>
      <c r="BM37" s="199">
        <f t="shared" si="48"/>
        <v>1</v>
      </c>
      <c r="BN37" s="199">
        <f t="shared" si="49"/>
        <v>0</v>
      </c>
      <c r="BO37" s="199">
        <f t="shared" si="50"/>
        <v>1</v>
      </c>
      <c r="BP37" s="199">
        <f t="shared" si="51"/>
        <v>1</v>
      </c>
      <c r="BQ37" s="199">
        <f t="shared" si="52"/>
        <v>1</v>
      </c>
      <c r="BR37" s="199">
        <f t="shared" si="53"/>
        <v>1</v>
      </c>
      <c r="BS37" s="199">
        <f t="shared" si="54"/>
        <v>0</v>
      </c>
      <c r="BT37" s="199">
        <f t="shared" si="55"/>
        <v>1</v>
      </c>
      <c r="BU37" s="199">
        <f t="shared" si="56"/>
        <v>0</v>
      </c>
      <c r="BV37" s="199">
        <f t="shared" si="57"/>
        <v>1</v>
      </c>
      <c r="BW37" s="199">
        <f t="shared" si="58"/>
        <v>1</v>
      </c>
      <c r="BX37" s="199">
        <f t="shared" si="59"/>
        <v>1</v>
      </c>
      <c r="BY37" s="199">
        <f t="shared" si="60"/>
        <v>1</v>
      </c>
      <c r="BZ37" s="199">
        <f t="shared" si="61"/>
        <v>1</v>
      </c>
      <c r="CA37" s="199">
        <f t="shared" si="62"/>
        <v>0</v>
      </c>
      <c r="CB37" s="199">
        <f t="shared" si="63"/>
        <v>0</v>
      </c>
      <c r="CC37" s="199">
        <f t="shared" si="64"/>
        <v>1</v>
      </c>
      <c r="CD37" s="199">
        <f t="shared" si="65"/>
        <v>2</v>
      </c>
      <c r="CE37" s="204">
        <f t="shared" si="66"/>
        <v>1</v>
      </c>
      <c r="CF37" s="206" t="str">
        <f t="shared" si="67"/>
        <v/>
      </c>
      <c r="CG37" s="194" t="str">
        <f t="shared" si="68"/>
        <v/>
      </c>
      <c r="CH37" s="194" t="str">
        <f t="shared" si="69"/>
        <v/>
      </c>
      <c r="CI37" s="194" t="str">
        <f t="shared" si="70"/>
        <v/>
      </c>
      <c r="CJ37" s="194" t="str">
        <f t="shared" si="71"/>
        <v/>
      </c>
      <c r="CK37" s="194" t="str">
        <f t="shared" si="72"/>
        <v/>
      </c>
      <c r="CL37" s="194" t="str">
        <f t="shared" si="73"/>
        <v/>
      </c>
      <c r="CM37" s="194" t="str">
        <f t="shared" si="74"/>
        <v/>
      </c>
      <c r="CN37" s="194" t="str">
        <f t="shared" si="75"/>
        <v/>
      </c>
      <c r="CO37" s="194" t="str">
        <f t="shared" si="76"/>
        <v/>
      </c>
      <c r="CP37" s="194" t="str">
        <f t="shared" si="77"/>
        <v/>
      </c>
      <c r="CQ37" s="194" t="str">
        <f t="shared" si="78"/>
        <v/>
      </c>
      <c r="CR37" s="194" t="str">
        <f t="shared" si="79"/>
        <v/>
      </c>
      <c r="CS37" s="194" t="str">
        <f t="shared" si="80"/>
        <v/>
      </c>
      <c r="CT37" s="194" t="str">
        <f t="shared" si="81"/>
        <v/>
      </c>
      <c r="CU37" s="194" t="str">
        <f t="shared" si="82"/>
        <v/>
      </c>
      <c r="CV37" s="194" t="str">
        <f t="shared" si="83"/>
        <v/>
      </c>
      <c r="CW37" s="194" t="str">
        <f t="shared" si="84"/>
        <v/>
      </c>
      <c r="CX37" s="194" t="str">
        <f t="shared" si="85"/>
        <v/>
      </c>
      <c r="CY37" s="194" t="str">
        <f t="shared" si="86"/>
        <v/>
      </c>
      <c r="CZ37" s="194" t="str">
        <f t="shared" si="87"/>
        <v/>
      </c>
      <c r="DA37" s="194" t="str">
        <f t="shared" si="88"/>
        <v/>
      </c>
      <c r="DB37" s="194" t="str">
        <f t="shared" si="89"/>
        <v/>
      </c>
      <c r="DC37" s="194" t="str">
        <f t="shared" si="90"/>
        <v/>
      </c>
      <c r="DD37" s="194" t="str">
        <f t="shared" si="91"/>
        <v/>
      </c>
      <c r="DE37" s="194" t="str">
        <f t="shared" si="92"/>
        <v/>
      </c>
    </row>
    <row r="38" spans="1:109" ht="12.75" customHeight="1" thickBot="1">
      <c r="A38" s="140">
        <f>IF('СПИСОК КЛАССА'!I38&gt;0,1,0)</f>
        <v>1</v>
      </c>
      <c r="B38" s="90">
        <v>14</v>
      </c>
      <c r="C38" s="91">
        <f>IF(NOT(ISBLANK('СПИСОК КЛАССА'!C38)),'СПИСОК КЛАССА'!C38,"")</f>
        <v>14</v>
      </c>
      <c r="D38" s="135" t="str">
        <f>IF(NOT(ISBLANK('СПИСОК КЛАССА'!D38)),IF($A38=1,'СПИСОК КЛАССА'!D38, "УЧЕНИК НЕ ВЫПОЛНЯЛ РАБОТУ"),"")</f>
        <v/>
      </c>
      <c r="E38" s="154">
        <f>IF($C38&lt;&gt;"",'СПИСОК КЛАССА'!I38,"")</f>
        <v>1</v>
      </c>
      <c r="F38" s="262">
        <v>1</v>
      </c>
      <c r="G38" s="237">
        <v>0</v>
      </c>
      <c r="H38" s="237">
        <v>0</v>
      </c>
      <c r="I38" s="237">
        <v>1</v>
      </c>
      <c r="J38" s="237">
        <v>1</v>
      </c>
      <c r="K38" s="237">
        <v>1</v>
      </c>
      <c r="L38" s="237">
        <v>0</v>
      </c>
      <c r="M38" s="237">
        <v>0</v>
      </c>
      <c r="N38" s="237">
        <v>1</v>
      </c>
      <c r="O38" s="237">
        <v>1</v>
      </c>
      <c r="P38" s="237">
        <v>1</v>
      </c>
      <c r="Q38" s="237">
        <v>1</v>
      </c>
      <c r="R38" s="237">
        <v>1</v>
      </c>
      <c r="S38" s="281">
        <v>1</v>
      </c>
      <c r="T38" s="262">
        <v>1</v>
      </c>
      <c r="U38" s="237">
        <v>1</v>
      </c>
      <c r="V38" s="237">
        <v>1</v>
      </c>
      <c r="W38" s="237">
        <v>1</v>
      </c>
      <c r="X38" s="237">
        <v>0</v>
      </c>
      <c r="Y38" s="237">
        <v>1</v>
      </c>
      <c r="Z38" s="237">
        <v>0</v>
      </c>
      <c r="AA38" s="237">
        <v>2</v>
      </c>
      <c r="AB38" s="237">
        <v>1</v>
      </c>
      <c r="AC38" s="237">
        <v>1</v>
      </c>
      <c r="AD38" s="237">
        <v>2</v>
      </c>
      <c r="AE38" s="237">
        <v>1</v>
      </c>
      <c r="AF38" s="92"/>
      <c r="AG38" s="92"/>
      <c r="AH38" s="92"/>
      <c r="AI38" s="92"/>
      <c r="AJ38" s="92"/>
      <c r="AK38" s="92"/>
      <c r="AL38" s="92"/>
      <c r="AM38" s="92"/>
      <c r="AN38" s="92"/>
      <c r="AO38" s="92"/>
      <c r="AP38" s="92"/>
      <c r="AQ38" s="92"/>
      <c r="AR38" s="92"/>
      <c r="AS38" s="92"/>
      <c r="AT38" s="169"/>
      <c r="AU38" s="171">
        <f t="shared" si="93"/>
        <v>22</v>
      </c>
      <c r="AV38" s="131">
        <f t="shared" si="94"/>
        <v>0.70967741935483875</v>
      </c>
      <c r="AW38" s="132">
        <f t="shared" si="95"/>
        <v>10</v>
      </c>
      <c r="AX38" s="163">
        <f t="shared" si="96"/>
        <v>0.58823529411764708</v>
      </c>
      <c r="AY38" s="132">
        <f t="shared" si="97"/>
        <v>12</v>
      </c>
      <c r="AZ38" s="163">
        <f t="shared" si="98"/>
        <v>0.8571428571428571</v>
      </c>
      <c r="BA38" s="133" t="str">
        <f t="shared" si="99"/>
        <v>ВЫСШИЙ</v>
      </c>
      <c r="BB38" s="222">
        <f t="shared" si="100"/>
        <v>0.74078341013824889</v>
      </c>
      <c r="BC38" s="222">
        <f t="shared" si="101"/>
        <v>0.74579831932773111</v>
      </c>
      <c r="BD38" s="222">
        <f t="shared" si="102"/>
        <v>0.73469387755102045</v>
      </c>
      <c r="BE38" s="134"/>
      <c r="BF38" s="199">
        <f t="shared" si="41"/>
        <v>1</v>
      </c>
      <c r="BG38" s="199">
        <f t="shared" si="42"/>
        <v>0</v>
      </c>
      <c r="BH38" s="199">
        <f t="shared" si="43"/>
        <v>0</v>
      </c>
      <c r="BI38" s="199">
        <f t="shared" si="44"/>
        <v>1</v>
      </c>
      <c r="BJ38" s="199">
        <f t="shared" si="45"/>
        <v>1</v>
      </c>
      <c r="BK38" s="199">
        <f t="shared" si="46"/>
        <v>1</v>
      </c>
      <c r="BL38" s="199">
        <f t="shared" si="47"/>
        <v>0</v>
      </c>
      <c r="BM38" s="199">
        <f t="shared" si="48"/>
        <v>0</v>
      </c>
      <c r="BN38" s="199">
        <f t="shared" si="49"/>
        <v>1</v>
      </c>
      <c r="BO38" s="199">
        <f t="shared" si="50"/>
        <v>1</v>
      </c>
      <c r="BP38" s="199">
        <f t="shared" si="51"/>
        <v>1</v>
      </c>
      <c r="BQ38" s="199">
        <f t="shared" si="52"/>
        <v>1</v>
      </c>
      <c r="BR38" s="199">
        <f t="shared" si="53"/>
        <v>1</v>
      </c>
      <c r="BS38" s="199">
        <f t="shared" si="54"/>
        <v>1</v>
      </c>
      <c r="BT38" s="199">
        <f t="shared" si="55"/>
        <v>1</v>
      </c>
      <c r="BU38" s="199">
        <f t="shared" si="56"/>
        <v>1</v>
      </c>
      <c r="BV38" s="199">
        <f t="shared" si="57"/>
        <v>1</v>
      </c>
      <c r="BW38" s="199">
        <f t="shared" si="58"/>
        <v>1</v>
      </c>
      <c r="BX38" s="199">
        <f t="shared" si="59"/>
        <v>0</v>
      </c>
      <c r="BY38" s="199">
        <f t="shared" si="60"/>
        <v>1</v>
      </c>
      <c r="BZ38" s="199">
        <f t="shared" si="61"/>
        <v>0</v>
      </c>
      <c r="CA38" s="199">
        <f t="shared" si="62"/>
        <v>2</v>
      </c>
      <c r="CB38" s="199">
        <f t="shared" si="63"/>
        <v>1</v>
      </c>
      <c r="CC38" s="199">
        <f t="shared" si="64"/>
        <v>1</v>
      </c>
      <c r="CD38" s="199">
        <f t="shared" si="65"/>
        <v>2</v>
      </c>
      <c r="CE38" s="204">
        <f t="shared" si="66"/>
        <v>1</v>
      </c>
      <c r="CF38" s="206" t="str">
        <f t="shared" si="67"/>
        <v/>
      </c>
      <c r="CG38" s="194" t="str">
        <f t="shared" si="68"/>
        <v/>
      </c>
      <c r="CH38" s="194" t="str">
        <f t="shared" si="69"/>
        <v/>
      </c>
      <c r="CI38" s="194" t="str">
        <f t="shared" si="70"/>
        <v/>
      </c>
      <c r="CJ38" s="194" t="str">
        <f t="shared" si="71"/>
        <v/>
      </c>
      <c r="CK38" s="194" t="str">
        <f t="shared" si="72"/>
        <v/>
      </c>
      <c r="CL38" s="194" t="str">
        <f t="shared" si="73"/>
        <v/>
      </c>
      <c r="CM38" s="194" t="str">
        <f t="shared" si="74"/>
        <v/>
      </c>
      <c r="CN38" s="194" t="str">
        <f t="shared" si="75"/>
        <v/>
      </c>
      <c r="CO38" s="194" t="str">
        <f t="shared" si="76"/>
        <v/>
      </c>
      <c r="CP38" s="194" t="str">
        <f t="shared" si="77"/>
        <v/>
      </c>
      <c r="CQ38" s="194" t="str">
        <f t="shared" si="78"/>
        <v/>
      </c>
      <c r="CR38" s="194" t="str">
        <f t="shared" si="79"/>
        <v/>
      </c>
      <c r="CS38" s="194" t="str">
        <f t="shared" si="80"/>
        <v/>
      </c>
      <c r="CT38" s="194" t="str">
        <f t="shared" si="81"/>
        <v/>
      </c>
      <c r="CU38" s="194" t="str">
        <f t="shared" si="82"/>
        <v/>
      </c>
      <c r="CV38" s="194" t="str">
        <f t="shared" si="83"/>
        <v/>
      </c>
      <c r="CW38" s="194" t="str">
        <f t="shared" si="84"/>
        <v/>
      </c>
      <c r="CX38" s="194" t="str">
        <f t="shared" si="85"/>
        <v/>
      </c>
      <c r="CY38" s="194" t="str">
        <f t="shared" si="86"/>
        <v/>
      </c>
      <c r="CZ38" s="194" t="str">
        <f t="shared" si="87"/>
        <v/>
      </c>
      <c r="DA38" s="194" t="str">
        <f t="shared" si="88"/>
        <v/>
      </c>
      <c r="DB38" s="194" t="str">
        <f t="shared" si="89"/>
        <v/>
      </c>
      <c r="DC38" s="194" t="str">
        <f t="shared" si="90"/>
        <v/>
      </c>
      <c r="DD38" s="194" t="str">
        <f t="shared" si="91"/>
        <v/>
      </c>
      <c r="DE38" s="194" t="str">
        <f t="shared" si="92"/>
        <v/>
      </c>
    </row>
    <row r="39" spans="1:109" ht="12.75" customHeight="1" thickBot="1">
      <c r="A39" s="140">
        <f>IF('СПИСОК КЛАССА'!I39&gt;0,1,0)</f>
        <v>1</v>
      </c>
      <c r="B39" s="90">
        <v>15</v>
      </c>
      <c r="C39" s="91">
        <f>IF(NOT(ISBLANK('СПИСОК КЛАССА'!C39)),'СПИСОК КЛАССА'!C39,"")</f>
        <v>15</v>
      </c>
      <c r="D39" s="135" t="str">
        <f>IF(NOT(ISBLANK('СПИСОК КЛАССА'!D39)),IF($A39=1,'СПИСОК КЛАССА'!D39, "УЧЕНИК НЕ ВЫПОЛНЯЛ РАБОТУ"),"")</f>
        <v/>
      </c>
      <c r="E39" s="154">
        <f>IF($C39&lt;&gt;"",'СПИСОК КЛАССА'!I39,"")</f>
        <v>2</v>
      </c>
      <c r="F39" s="262">
        <v>0</v>
      </c>
      <c r="G39" s="237">
        <v>0</v>
      </c>
      <c r="H39" s="237">
        <v>1</v>
      </c>
      <c r="I39" s="237">
        <v>0</v>
      </c>
      <c r="J39" s="237">
        <v>0</v>
      </c>
      <c r="K39" s="237">
        <v>1</v>
      </c>
      <c r="L39" s="237">
        <v>2</v>
      </c>
      <c r="M39" s="237">
        <v>0</v>
      </c>
      <c r="N39" s="237">
        <v>1</v>
      </c>
      <c r="O39" s="237">
        <v>1</v>
      </c>
      <c r="P39" s="237">
        <v>1</v>
      </c>
      <c r="Q39" s="237">
        <v>1</v>
      </c>
      <c r="R39" s="237">
        <v>1</v>
      </c>
      <c r="S39" s="281">
        <v>1</v>
      </c>
      <c r="T39" s="262">
        <v>1</v>
      </c>
      <c r="U39" s="237">
        <v>1</v>
      </c>
      <c r="V39" s="237">
        <v>1</v>
      </c>
      <c r="W39" s="237">
        <v>1</v>
      </c>
      <c r="X39" s="237">
        <v>1</v>
      </c>
      <c r="Y39" s="237">
        <v>1</v>
      </c>
      <c r="Z39" s="237">
        <v>0</v>
      </c>
      <c r="AA39" s="237">
        <v>0</v>
      </c>
      <c r="AB39" s="237">
        <v>1</v>
      </c>
      <c r="AC39" s="237">
        <v>1</v>
      </c>
      <c r="AD39" s="237">
        <v>2</v>
      </c>
      <c r="AE39" s="237">
        <v>1</v>
      </c>
      <c r="AF39" s="92"/>
      <c r="AG39" s="92"/>
      <c r="AH39" s="92"/>
      <c r="AI39" s="92"/>
      <c r="AJ39" s="92"/>
      <c r="AK39" s="92"/>
      <c r="AL39" s="92"/>
      <c r="AM39" s="92"/>
      <c r="AN39" s="92"/>
      <c r="AO39" s="92"/>
      <c r="AP39" s="92"/>
      <c r="AQ39" s="92"/>
      <c r="AR39" s="92"/>
      <c r="AS39" s="92"/>
      <c r="AT39" s="169"/>
      <c r="AU39" s="171">
        <f t="shared" si="93"/>
        <v>21</v>
      </c>
      <c r="AV39" s="131">
        <f t="shared" si="94"/>
        <v>0.67741935483870963</v>
      </c>
      <c r="AW39" s="132">
        <f t="shared" si="95"/>
        <v>10</v>
      </c>
      <c r="AX39" s="163">
        <f t="shared" si="96"/>
        <v>0.58823529411764708</v>
      </c>
      <c r="AY39" s="132">
        <f t="shared" si="97"/>
        <v>11</v>
      </c>
      <c r="AZ39" s="163">
        <f t="shared" si="98"/>
        <v>0.7857142857142857</v>
      </c>
      <c r="BA39" s="133" t="str">
        <f t="shared" si="99"/>
        <v>ВЫСОКИЙ</v>
      </c>
      <c r="BB39" s="222">
        <f t="shared" si="100"/>
        <v>0.74078341013824889</v>
      </c>
      <c r="BC39" s="222">
        <f t="shared" si="101"/>
        <v>0.74579831932773111</v>
      </c>
      <c r="BD39" s="222">
        <f t="shared" si="102"/>
        <v>0.73469387755102045</v>
      </c>
      <c r="BE39" s="134"/>
      <c r="BF39" s="199" t="str">
        <f t="shared" si="41"/>
        <v/>
      </c>
      <c r="BG39" s="199" t="str">
        <f t="shared" si="42"/>
        <v/>
      </c>
      <c r="BH39" s="199" t="str">
        <f t="shared" si="43"/>
        <v/>
      </c>
      <c r="BI39" s="199" t="str">
        <f t="shared" si="44"/>
        <v/>
      </c>
      <c r="BJ39" s="199" t="str">
        <f t="shared" si="45"/>
        <v/>
      </c>
      <c r="BK39" s="199" t="str">
        <f t="shared" si="46"/>
        <v/>
      </c>
      <c r="BL39" s="199" t="str">
        <f t="shared" si="47"/>
        <v/>
      </c>
      <c r="BM39" s="199" t="str">
        <f t="shared" si="48"/>
        <v/>
      </c>
      <c r="BN39" s="199" t="str">
        <f t="shared" si="49"/>
        <v/>
      </c>
      <c r="BO39" s="199" t="str">
        <f t="shared" si="50"/>
        <v/>
      </c>
      <c r="BP39" s="199" t="str">
        <f t="shared" si="51"/>
        <v/>
      </c>
      <c r="BQ39" s="199" t="str">
        <f t="shared" si="52"/>
        <v/>
      </c>
      <c r="BR39" s="199" t="str">
        <f t="shared" si="53"/>
        <v/>
      </c>
      <c r="BS39" s="199" t="str">
        <f t="shared" si="54"/>
        <v/>
      </c>
      <c r="BT39" s="199" t="str">
        <f t="shared" si="55"/>
        <v/>
      </c>
      <c r="BU39" s="199" t="str">
        <f t="shared" si="56"/>
        <v/>
      </c>
      <c r="BV39" s="199" t="str">
        <f t="shared" si="57"/>
        <v/>
      </c>
      <c r="BW39" s="199" t="str">
        <f t="shared" si="58"/>
        <v/>
      </c>
      <c r="BX39" s="199" t="str">
        <f t="shared" si="59"/>
        <v/>
      </c>
      <c r="BY39" s="199" t="str">
        <f t="shared" si="60"/>
        <v/>
      </c>
      <c r="BZ39" s="199" t="str">
        <f t="shared" si="61"/>
        <v/>
      </c>
      <c r="CA39" s="199" t="str">
        <f t="shared" si="62"/>
        <v/>
      </c>
      <c r="CB39" s="199" t="str">
        <f t="shared" si="63"/>
        <v/>
      </c>
      <c r="CC39" s="199" t="str">
        <f t="shared" si="64"/>
        <v/>
      </c>
      <c r="CD39" s="199" t="str">
        <f t="shared" si="65"/>
        <v/>
      </c>
      <c r="CE39" s="204" t="str">
        <f t="shared" si="66"/>
        <v/>
      </c>
      <c r="CF39" s="206">
        <f t="shared" si="67"/>
        <v>0</v>
      </c>
      <c r="CG39" s="194">
        <f t="shared" si="68"/>
        <v>0</v>
      </c>
      <c r="CH39" s="194">
        <f t="shared" si="69"/>
        <v>1</v>
      </c>
      <c r="CI39" s="194">
        <f t="shared" si="70"/>
        <v>0</v>
      </c>
      <c r="CJ39" s="194">
        <f t="shared" si="71"/>
        <v>0</v>
      </c>
      <c r="CK39" s="194">
        <f t="shared" si="72"/>
        <v>1</v>
      </c>
      <c r="CL39" s="194">
        <f t="shared" si="73"/>
        <v>2</v>
      </c>
      <c r="CM39" s="194">
        <f t="shared" si="74"/>
        <v>0</v>
      </c>
      <c r="CN39" s="194">
        <f t="shared" si="75"/>
        <v>1</v>
      </c>
      <c r="CO39" s="194">
        <f t="shared" si="76"/>
        <v>1</v>
      </c>
      <c r="CP39" s="194">
        <f t="shared" si="77"/>
        <v>1</v>
      </c>
      <c r="CQ39" s="194">
        <f t="shared" si="78"/>
        <v>1</v>
      </c>
      <c r="CR39" s="194">
        <f t="shared" si="79"/>
        <v>1</v>
      </c>
      <c r="CS39" s="194">
        <f t="shared" si="80"/>
        <v>1</v>
      </c>
      <c r="CT39" s="194">
        <f t="shared" si="81"/>
        <v>1</v>
      </c>
      <c r="CU39" s="194">
        <f t="shared" si="82"/>
        <v>1</v>
      </c>
      <c r="CV39" s="194">
        <f t="shared" si="83"/>
        <v>1</v>
      </c>
      <c r="CW39" s="194">
        <f t="shared" si="84"/>
        <v>1</v>
      </c>
      <c r="CX39" s="194">
        <f t="shared" si="85"/>
        <v>1</v>
      </c>
      <c r="CY39" s="194">
        <f t="shared" si="86"/>
        <v>1</v>
      </c>
      <c r="CZ39" s="194">
        <f t="shared" si="87"/>
        <v>0</v>
      </c>
      <c r="DA39" s="194">
        <f t="shared" si="88"/>
        <v>0</v>
      </c>
      <c r="DB39" s="194">
        <f t="shared" si="89"/>
        <v>1</v>
      </c>
      <c r="DC39" s="194">
        <f t="shared" si="90"/>
        <v>1</v>
      </c>
      <c r="DD39" s="194">
        <f t="shared" si="91"/>
        <v>2</v>
      </c>
      <c r="DE39" s="194">
        <f t="shared" si="92"/>
        <v>1</v>
      </c>
    </row>
    <row r="40" spans="1:109" ht="12.75" customHeight="1" thickBot="1">
      <c r="A40" s="140">
        <f>IF('СПИСОК КЛАССА'!I40&gt;0,1,0)</f>
        <v>1</v>
      </c>
      <c r="B40" s="90">
        <v>16</v>
      </c>
      <c r="C40" s="91">
        <f>IF(NOT(ISBLANK('СПИСОК КЛАССА'!C40)),'СПИСОК КЛАССА'!C40,"")</f>
        <v>16</v>
      </c>
      <c r="D40" s="135" t="str">
        <f>IF(NOT(ISBLANK('СПИСОК КЛАССА'!D40)),IF($A40=1,'СПИСОК КЛАССА'!D40, "УЧЕНИК НЕ ВЫПОЛНЯЛ РАБОТУ"),"")</f>
        <v/>
      </c>
      <c r="E40" s="154">
        <f>IF($C40&lt;&gt;"",'СПИСОК КЛАССА'!I40,"")</f>
        <v>2</v>
      </c>
      <c r="F40" s="262">
        <v>1</v>
      </c>
      <c r="G40" s="237">
        <v>1</v>
      </c>
      <c r="H40" s="237">
        <v>1</v>
      </c>
      <c r="I40" s="237">
        <v>0</v>
      </c>
      <c r="J40" s="237">
        <v>2</v>
      </c>
      <c r="K40" s="237">
        <v>1</v>
      </c>
      <c r="L40" s="237">
        <v>1</v>
      </c>
      <c r="M40" s="237">
        <v>0</v>
      </c>
      <c r="N40" s="237">
        <v>1</v>
      </c>
      <c r="O40" s="237">
        <v>0</v>
      </c>
      <c r="P40" s="237">
        <v>1</v>
      </c>
      <c r="Q40" s="237">
        <v>0</v>
      </c>
      <c r="R40" s="237">
        <v>2</v>
      </c>
      <c r="S40" s="281">
        <v>1</v>
      </c>
      <c r="T40" s="262">
        <v>0</v>
      </c>
      <c r="U40" s="237">
        <v>1</v>
      </c>
      <c r="V40" s="237">
        <v>1</v>
      </c>
      <c r="W40" s="237">
        <v>1</v>
      </c>
      <c r="X40" s="237">
        <v>1</v>
      </c>
      <c r="Y40" s="237">
        <v>1</v>
      </c>
      <c r="Z40" s="237">
        <v>1</v>
      </c>
      <c r="AA40" s="237">
        <v>2</v>
      </c>
      <c r="AB40" s="237">
        <v>0</v>
      </c>
      <c r="AC40" s="237">
        <v>1</v>
      </c>
      <c r="AD40" s="237">
        <v>1</v>
      </c>
      <c r="AE40" s="237">
        <v>1</v>
      </c>
      <c r="AF40" s="92"/>
      <c r="AG40" s="92"/>
      <c r="AH40" s="92"/>
      <c r="AI40" s="92"/>
      <c r="AJ40" s="92"/>
      <c r="AK40" s="92"/>
      <c r="AL40" s="92"/>
      <c r="AM40" s="92"/>
      <c r="AN40" s="92"/>
      <c r="AO40" s="92"/>
      <c r="AP40" s="92"/>
      <c r="AQ40" s="92"/>
      <c r="AR40" s="92"/>
      <c r="AS40" s="92"/>
      <c r="AT40" s="169"/>
      <c r="AU40" s="171">
        <f t="shared" si="93"/>
        <v>23</v>
      </c>
      <c r="AV40" s="131">
        <f t="shared" si="94"/>
        <v>0.74193548387096775</v>
      </c>
      <c r="AW40" s="132">
        <f t="shared" si="95"/>
        <v>12</v>
      </c>
      <c r="AX40" s="163">
        <f t="shared" si="96"/>
        <v>0.70588235294117652</v>
      </c>
      <c r="AY40" s="132">
        <f t="shared" si="97"/>
        <v>11</v>
      </c>
      <c r="AZ40" s="163">
        <f t="shared" si="98"/>
        <v>0.7857142857142857</v>
      </c>
      <c r="BA40" s="133" t="str">
        <f t="shared" si="99"/>
        <v>ВЫСШИЙ</v>
      </c>
      <c r="BB40" s="222">
        <f t="shared" si="100"/>
        <v>0.74078341013824889</v>
      </c>
      <c r="BC40" s="222">
        <f t="shared" si="101"/>
        <v>0.74579831932773111</v>
      </c>
      <c r="BD40" s="222">
        <f t="shared" si="102"/>
        <v>0.73469387755102045</v>
      </c>
      <c r="BE40" s="134"/>
      <c r="BF40" s="199" t="str">
        <f t="shared" si="41"/>
        <v/>
      </c>
      <c r="BG40" s="199" t="str">
        <f t="shared" si="42"/>
        <v/>
      </c>
      <c r="BH40" s="199" t="str">
        <f t="shared" si="43"/>
        <v/>
      </c>
      <c r="BI40" s="199" t="str">
        <f t="shared" si="44"/>
        <v/>
      </c>
      <c r="BJ40" s="199" t="str">
        <f t="shared" si="45"/>
        <v/>
      </c>
      <c r="BK40" s="199" t="str">
        <f t="shared" si="46"/>
        <v/>
      </c>
      <c r="BL40" s="199" t="str">
        <f t="shared" si="47"/>
        <v/>
      </c>
      <c r="BM40" s="199" t="str">
        <f t="shared" si="48"/>
        <v/>
      </c>
      <c r="BN40" s="199" t="str">
        <f t="shared" si="49"/>
        <v/>
      </c>
      <c r="BO40" s="199" t="str">
        <f t="shared" si="50"/>
        <v/>
      </c>
      <c r="BP40" s="199" t="str">
        <f t="shared" si="51"/>
        <v/>
      </c>
      <c r="BQ40" s="199" t="str">
        <f t="shared" si="52"/>
        <v/>
      </c>
      <c r="BR40" s="199" t="str">
        <f t="shared" si="53"/>
        <v/>
      </c>
      <c r="BS40" s="199" t="str">
        <f t="shared" si="54"/>
        <v/>
      </c>
      <c r="BT40" s="199" t="str">
        <f t="shared" si="55"/>
        <v/>
      </c>
      <c r="BU40" s="199" t="str">
        <f t="shared" si="56"/>
        <v/>
      </c>
      <c r="BV40" s="199" t="str">
        <f t="shared" si="57"/>
        <v/>
      </c>
      <c r="BW40" s="199" t="str">
        <f t="shared" si="58"/>
        <v/>
      </c>
      <c r="BX40" s="199" t="str">
        <f t="shared" si="59"/>
        <v/>
      </c>
      <c r="BY40" s="199" t="str">
        <f t="shared" si="60"/>
        <v/>
      </c>
      <c r="BZ40" s="199" t="str">
        <f t="shared" si="61"/>
        <v/>
      </c>
      <c r="CA40" s="199" t="str">
        <f t="shared" si="62"/>
        <v/>
      </c>
      <c r="CB40" s="199" t="str">
        <f t="shared" si="63"/>
        <v/>
      </c>
      <c r="CC40" s="199" t="str">
        <f t="shared" si="64"/>
        <v/>
      </c>
      <c r="CD40" s="199" t="str">
        <f t="shared" si="65"/>
        <v/>
      </c>
      <c r="CE40" s="204" t="str">
        <f t="shared" si="66"/>
        <v/>
      </c>
      <c r="CF40" s="206">
        <f t="shared" si="67"/>
        <v>1</v>
      </c>
      <c r="CG40" s="194">
        <f t="shared" si="68"/>
        <v>1</v>
      </c>
      <c r="CH40" s="194">
        <f t="shared" si="69"/>
        <v>1</v>
      </c>
      <c r="CI40" s="194">
        <f t="shared" si="70"/>
        <v>0</v>
      </c>
      <c r="CJ40" s="194">
        <f t="shared" si="71"/>
        <v>2</v>
      </c>
      <c r="CK40" s="194">
        <f t="shared" si="72"/>
        <v>1</v>
      </c>
      <c r="CL40" s="194">
        <f t="shared" si="73"/>
        <v>1</v>
      </c>
      <c r="CM40" s="194">
        <f t="shared" si="74"/>
        <v>0</v>
      </c>
      <c r="CN40" s="194">
        <f t="shared" si="75"/>
        <v>1</v>
      </c>
      <c r="CO40" s="194">
        <f t="shared" si="76"/>
        <v>0</v>
      </c>
      <c r="CP40" s="194">
        <f t="shared" si="77"/>
        <v>1</v>
      </c>
      <c r="CQ40" s="194">
        <f t="shared" si="78"/>
        <v>0</v>
      </c>
      <c r="CR40" s="194">
        <f t="shared" si="79"/>
        <v>2</v>
      </c>
      <c r="CS40" s="194">
        <f t="shared" si="80"/>
        <v>1</v>
      </c>
      <c r="CT40" s="194">
        <f t="shared" si="81"/>
        <v>0</v>
      </c>
      <c r="CU40" s="194">
        <f t="shared" si="82"/>
        <v>1</v>
      </c>
      <c r="CV40" s="194">
        <f t="shared" si="83"/>
        <v>1</v>
      </c>
      <c r="CW40" s="194">
        <f t="shared" si="84"/>
        <v>1</v>
      </c>
      <c r="CX40" s="194">
        <f t="shared" si="85"/>
        <v>1</v>
      </c>
      <c r="CY40" s="194">
        <f t="shared" si="86"/>
        <v>1</v>
      </c>
      <c r="CZ40" s="194">
        <f t="shared" si="87"/>
        <v>1</v>
      </c>
      <c r="DA40" s="194">
        <f t="shared" si="88"/>
        <v>2</v>
      </c>
      <c r="DB40" s="194">
        <f t="shared" si="89"/>
        <v>0</v>
      </c>
      <c r="DC40" s="194">
        <f t="shared" si="90"/>
        <v>1</v>
      </c>
      <c r="DD40" s="194">
        <f t="shared" si="91"/>
        <v>1</v>
      </c>
      <c r="DE40" s="194">
        <f t="shared" si="92"/>
        <v>1</v>
      </c>
    </row>
    <row r="41" spans="1:109" ht="12.75" customHeight="1" thickBot="1">
      <c r="A41" s="140">
        <f>IF('СПИСОК КЛАССА'!I41&gt;0,1,0)</f>
        <v>1</v>
      </c>
      <c r="B41" s="90">
        <v>17</v>
      </c>
      <c r="C41" s="91">
        <f>IF(NOT(ISBLANK('СПИСОК КЛАССА'!C41)),'СПИСОК КЛАССА'!C41,"")</f>
        <v>17</v>
      </c>
      <c r="D41" s="135" t="str">
        <f>IF(NOT(ISBLANK('СПИСОК КЛАССА'!D41)),IF($A41=1,'СПИСОК КЛАССА'!D41, "УЧЕНИК НЕ ВЫПОЛНЯЛ РАБОТУ"),"")</f>
        <v/>
      </c>
      <c r="E41" s="154">
        <f>IF($C41&lt;&gt;"",'СПИСОК КЛАССА'!I41,"")</f>
        <v>2</v>
      </c>
      <c r="F41" s="262">
        <v>1</v>
      </c>
      <c r="G41" s="237">
        <v>0</v>
      </c>
      <c r="H41" s="237">
        <v>0</v>
      </c>
      <c r="I41" s="237">
        <v>0</v>
      </c>
      <c r="J41" s="237">
        <v>1</v>
      </c>
      <c r="K41" s="237">
        <v>1</v>
      </c>
      <c r="L41" s="237">
        <v>1</v>
      </c>
      <c r="M41" s="237">
        <v>0</v>
      </c>
      <c r="N41" s="237">
        <v>0</v>
      </c>
      <c r="O41" s="237">
        <v>1</v>
      </c>
      <c r="P41" s="237">
        <v>1</v>
      </c>
      <c r="Q41" s="237">
        <v>0</v>
      </c>
      <c r="R41" s="237">
        <v>1</v>
      </c>
      <c r="S41" s="281">
        <v>1</v>
      </c>
      <c r="T41" s="262">
        <v>1</v>
      </c>
      <c r="U41" s="237">
        <v>1</v>
      </c>
      <c r="V41" s="237">
        <v>1</v>
      </c>
      <c r="W41" s="237">
        <v>1</v>
      </c>
      <c r="X41" s="237">
        <v>1</v>
      </c>
      <c r="Y41" s="237">
        <v>1</v>
      </c>
      <c r="Z41" s="237">
        <v>0</v>
      </c>
      <c r="AA41" s="237">
        <v>0</v>
      </c>
      <c r="AB41" s="237">
        <v>0</v>
      </c>
      <c r="AC41" s="237">
        <v>1</v>
      </c>
      <c r="AD41" s="237">
        <v>1</v>
      </c>
      <c r="AE41" s="237">
        <v>0</v>
      </c>
      <c r="AF41" s="92"/>
      <c r="AG41" s="92"/>
      <c r="AH41" s="92"/>
      <c r="AI41" s="92"/>
      <c r="AJ41" s="92"/>
      <c r="AK41" s="92"/>
      <c r="AL41" s="92"/>
      <c r="AM41" s="92"/>
      <c r="AN41" s="92"/>
      <c r="AO41" s="92"/>
      <c r="AP41" s="92"/>
      <c r="AQ41" s="92"/>
      <c r="AR41" s="92"/>
      <c r="AS41" s="92"/>
      <c r="AT41" s="169"/>
      <c r="AU41" s="171">
        <f t="shared" si="93"/>
        <v>16</v>
      </c>
      <c r="AV41" s="131">
        <f t="shared" si="94"/>
        <v>0.5161290322580645</v>
      </c>
      <c r="AW41" s="132">
        <f t="shared" si="95"/>
        <v>8</v>
      </c>
      <c r="AX41" s="163">
        <f t="shared" si="96"/>
        <v>0.47058823529411764</v>
      </c>
      <c r="AY41" s="132">
        <f t="shared" si="97"/>
        <v>8</v>
      </c>
      <c r="AZ41" s="163">
        <f t="shared" si="98"/>
        <v>0.5714285714285714</v>
      </c>
      <c r="BA41" s="133" t="str">
        <f t="shared" si="99"/>
        <v>СРЕДНИЙ</v>
      </c>
      <c r="BB41" s="222">
        <f t="shared" si="100"/>
        <v>0.74078341013824889</v>
      </c>
      <c r="BC41" s="222">
        <f t="shared" si="101"/>
        <v>0.74579831932773111</v>
      </c>
      <c r="BD41" s="222">
        <f t="shared" si="102"/>
        <v>0.73469387755102045</v>
      </c>
      <c r="BE41" s="134"/>
      <c r="BF41" s="199" t="str">
        <f t="shared" si="41"/>
        <v/>
      </c>
      <c r="BG41" s="199" t="str">
        <f t="shared" si="42"/>
        <v/>
      </c>
      <c r="BH41" s="199" t="str">
        <f t="shared" si="43"/>
        <v/>
      </c>
      <c r="BI41" s="199" t="str">
        <f t="shared" si="44"/>
        <v/>
      </c>
      <c r="BJ41" s="199" t="str">
        <f t="shared" si="45"/>
        <v/>
      </c>
      <c r="BK41" s="199" t="str">
        <f t="shared" si="46"/>
        <v/>
      </c>
      <c r="BL41" s="199" t="str">
        <f t="shared" si="47"/>
        <v/>
      </c>
      <c r="BM41" s="199" t="str">
        <f t="shared" si="48"/>
        <v/>
      </c>
      <c r="BN41" s="199" t="str">
        <f t="shared" si="49"/>
        <v/>
      </c>
      <c r="BO41" s="199" t="str">
        <f t="shared" si="50"/>
        <v/>
      </c>
      <c r="BP41" s="199" t="str">
        <f t="shared" si="51"/>
        <v/>
      </c>
      <c r="BQ41" s="199" t="str">
        <f t="shared" si="52"/>
        <v/>
      </c>
      <c r="BR41" s="199" t="str">
        <f t="shared" si="53"/>
        <v/>
      </c>
      <c r="BS41" s="199" t="str">
        <f t="shared" si="54"/>
        <v/>
      </c>
      <c r="BT41" s="199" t="str">
        <f t="shared" si="55"/>
        <v/>
      </c>
      <c r="BU41" s="199" t="str">
        <f t="shared" si="56"/>
        <v/>
      </c>
      <c r="BV41" s="199" t="str">
        <f t="shared" si="57"/>
        <v/>
      </c>
      <c r="BW41" s="199" t="str">
        <f t="shared" si="58"/>
        <v/>
      </c>
      <c r="BX41" s="199" t="str">
        <f t="shared" si="59"/>
        <v/>
      </c>
      <c r="BY41" s="199" t="str">
        <f t="shared" si="60"/>
        <v/>
      </c>
      <c r="BZ41" s="199" t="str">
        <f t="shared" si="61"/>
        <v/>
      </c>
      <c r="CA41" s="199" t="str">
        <f t="shared" si="62"/>
        <v/>
      </c>
      <c r="CB41" s="199" t="str">
        <f t="shared" si="63"/>
        <v/>
      </c>
      <c r="CC41" s="199" t="str">
        <f t="shared" si="64"/>
        <v/>
      </c>
      <c r="CD41" s="199" t="str">
        <f t="shared" si="65"/>
        <v/>
      </c>
      <c r="CE41" s="204" t="str">
        <f t="shared" si="66"/>
        <v/>
      </c>
      <c r="CF41" s="206">
        <f t="shared" si="67"/>
        <v>1</v>
      </c>
      <c r="CG41" s="194">
        <f t="shared" si="68"/>
        <v>0</v>
      </c>
      <c r="CH41" s="194">
        <f t="shared" si="69"/>
        <v>0</v>
      </c>
      <c r="CI41" s="194">
        <f t="shared" si="70"/>
        <v>0</v>
      </c>
      <c r="CJ41" s="194">
        <f t="shared" si="71"/>
        <v>1</v>
      </c>
      <c r="CK41" s="194">
        <f t="shared" si="72"/>
        <v>1</v>
      </c>
      <c r="CL41" s="194">
        <f t="shared" si="73"/>
        <v>1</v>
      </c>
      <c r="CM41" s="194">
        <f t="shared" si="74"/>
        <v>0</v>
      </c>
      <c r="CN41" s="194">
        <f t="shared" si="75"/>
        <v>0</v>
      </c>
      <c r="CO41" s="194">
        <f t="shared" si="76"/>
        <v>1</v>
      </c>
      <c r="CP41" s="194">
        <f t="shared" si="77"/>
        <v>1</v>
      </c>
      <c r="CQ41" s="194">
        <f t="shared" si="78"/>
        <v>0</v>
      </c>
      <c r="CR41" s="194">
        <f t="shared" si="79"/>
        <v>1</v>
      </c>
      <c r="CS41" s="194">
        <f t="shared" si="80"/>
        <v>1</v>
      </c>
      <c r="CT41" s="194">
        <f t="shared" si="81"/>
        <v>1</v>
      </c>
      <c r="CU41" s="194">
        <f t="shared" si="82"/>
        <v>1</v>
      </c>
      <c r="CV41" s="194">
        <f t="shared" si="83"/>
        <v>1</v>
      </c>
      <c r="CW41" s="194">
        <f t="shared" si="84"/>
        <v>1</v>
      </c>
      <c r="CX41" s="194">
        <f t="shared" si="85"/>
        <v>1</v>
      </c>
      <c r="CY41" s="194">
        <f t="shared" si="86"/>
        <v>1</v>
      </c>
      <c r="CZ41" s="194">
        <f t="shared" si="87"/>
        <v>0</v>
      </c>
      <c r="DA41" s="194">
        <f t="shared" si="88"/>
        <v>0</v>
      </c>
      <c r="DB41" s="194">
        <f t="shared" si="89"/>
        <v>0</v>
      </c>
      <c r="DC41" s="194">
        <f t="shared" si="90"/>
        <v>1</v>
      </c>
      <c r="DD41" s="194">
        <f t="shared" si="91"/>
        <v>1</v>
      </c>
      <c r="DE41" s="194">
        <f t="shared" si="92"/>
        <v>0</v>
      </c>
    </row>
    <row r="42" spans="1:109" ht="12.75" customHeight="1" thickBot="1">
      <c r="A42" s="140">
        <f>IF('СПИСОК КЛАССА'!I42&gt;0,1,0)</f>
        <v>1</v>
      </c>
      <c r="B42" s="90">
        <v>18</v>
      </c>
      <c r="C42" s="91">
        <f>IF(NOT(ISBLANK('СПИСОК КЛАССА'!C42)),'СПИСОК КЛАССА'!C42,"")</f>
        <v>18</v>
      </c>
      <c r="D42" s="135" t="str">
        <f>IF(NOT(ISBLANK('СПИСОК КЛАССА'!D42)),IF($A42=1,'СПИСОК КЛАССА'!D42, "УЧЕНИК НЕ ВЫПОЛНЯЛ РАБОТУ"),"")</f>
        <v/>
      </c>
      <c r="E42" s="154">
        <f>IF($C42&lt;&gt;"",'СПИСОК КЛАССА'!I42,"")</f>
        <v>2</v>
      </c>
      <c r="F42" s="262">
        <v>1</v>
      </c>
      <c r="G42" s="237">
        <v>1</v>
      </c>
      <c r="H42" s="237">
        <v>1</v>
      </c>
      <c r="I42" s="237">
        <v>1</v>
      </c>
      <c r="J42" s="237">
        <v>1</v>
      </c>
      <c r="K42" s="237">
        <v>1</v>
      </c>
      <c r="L42" s="237">
        <v>0</v>
      </c>
      <c r="M42" s="237">
        <v>1</v>
      </c>
      <c r="N42" s="237">
        <v>1</v>
      </c>
      <c r="O42" s="237">
        <v>1</v>
      </c>
      <c r="P42" s="237">
        <v>1</v>
      </c>
      <c r="Q42" s="237">
        <v>1</v>
      </c>
      <c r="R42" s="237">
        <v>2</v>
      </c>
      <c r="S42" s="281">
        <v>1</v>
      </c>
      <c r="T42" s="262">
        <v>1</v>
      </c>
      <c r="U42" s="237">
        <v>1</v>
      </c>
      <c r="V42" s="237">
        <v>1</v>
      </c>
      <c r="W42" s="237">
        <v>1</v>
      </c>
      <c r="X42" s="237">
        <v>1</v>
      </c>
      <c r="Y42" s="237">
        <v>1</v>
      </c>
      <c r="Z42" s="237">
        <v>0</v>
      </c>
      <c r="AA42" s="237">
        <v>2</v>
      </c>
      <c r="AB42" s="237">
        <v>1</v>
      </c>
      <c r="AC42" s="237">
        <v>1</v>
      </c>
      <c r="AD42" s="237">
        <v>2</v>
      </c>
      <c r="AE42" s="237">
        <v>1</v>
      </c>
      <c r="AF42" s="92"/>
      <c r="AG42" s="92"/>
      <c r="AH42" s="92"/>
      <c r="AI42" s="92"/>
      <c r="AJ42" s="92"/>
      <c r="AK42" s="92"/>
      <c r="AL42" s="92"/>
      <c r="AM42" s="92"/>
      <c r="AN42" s="92"/>
      <c r="AO42" s="92"/>
      <c r="AP42" s="92"/>
      <c r="AQ42" s="92"/>
      <c r="AR42" s="92"/>
      <c r="AS42" s="92"/>
      <c r="AT42" s="169"/>
      <c r="AU42" s="171">
        <f t="shared" si="93"/>
        <v>27</v>
      </c>
      <c r="AV42" s="131">
        <f t="shared" si="94"/>
        <v>0.87096774193548387</v>
      </c>
      <c r="AW42" s="132">
        <f t="shared" si="95"/>
        <v>14</v>
      </c>
      <c r="AX42" s="163">
        <f t="shared" si="96"/>
        <v>0.82352941176470584</v>
      </c>
      <c r="AY42" s="132">
        <f t="shared" si="97"/>
        <v>13</v>
      </c>
      <c r="AZ42" s="163">
        <f t="shared" si="98"/>
        <v>0.9285714285714286</v>
      </c>
      <c r="BA42" s="133" t="str">
        <f t="shared" si="99"/>
        <v>ВЫСШИЙ</v>
      </c>
      <c r="BB42" s="222">
        <f t="shared" si="100"/>
        <v>0.74078341013824889</v>
      </c>
      <c r="BC42" s="222">
        <f t="shared" si="101"/>
        <v>0.74579831932773111</v>
      </c>
      <c r="BD42" s="222">
        <f t="shared" si="102"/>
        <v>0.73469387755102045</v>
      </c>
      <c r="BE42" s="134"/>
      <c r="BF42" s="199" t="str">
        <f t="shared" si="41"/>
        <v/>
      </c>
      <c r="BG42" s="199" t="str">
        <f t="shared" si="42"/>
        <v/>
      </c>
      <c r="BH42" s="199" t="str">
        <f t="shared" si="43"/>
        <v/>
      </c>
      <c r="BI42" s="199" t="str">
        <f t="shared" si="44"/>
        <v/>
      </c>
      <c r="BJ42" s="199" t="str">
        <f t="shared" si="45"/>
        <v/>
      </c>
      <c r="BK42" s="199" t="str">
        <f t="shared" si="46"/>
        <v/>
      </c>
      <c r="BL42" s="199" t="str">
        <f t="shared" si="47"/>
        <v/>
      </c>
      <c r="BM42" s="199" t="str">
        <f t="shared" si="48"/>
        <v/>
      </c>
      <c r="BN42" s="199" t="str">
        <f t="shared" si="49"/>
        <v/>
      </c>
      <c r="BO42" s="199" t="str">
        <f t="shared" si="50"/>
        <v/>
      </c>
      <c r="BP42" s="199" t="str">
        <f t="shared" si="51"/>
        <v/>
      </c>
      <c r="BQ42" s="199" t="str">
        <f t="shared" si="52"/>
        <v/>
      </c>
      <c r="BR42" s="199" t="str">
        <f t="shared" si="53"/>
        <v/>
      </c>
      <c r="BS42" s="199" t="str">
        <f t="shared" si="54"/>
        <v/>
      </c>
      <c r="BT42" s="199" t="str">
        <f t="shared" si="55"/>
        <v/>
      </c>
      <c r="BU42" s="199" t="str">
        <f t="shared" si="56"/>
        <v/>
      </c>
      <c r="BV42" s="199" t="str">
        <f t="shared" si="57"/>
        <v/>
      </c>
      <c r="BW42" s="199" t="str">
        <f t="shared" si="58"/>
        <v/>
      </c>
      <c r="BX42" s="199" t="str">
        <f t="shared" si="59"/>
        <v/>
      </c>
      <c r="BY42" s="199" t="str">
        <f t="shared" si="60"/>
        <v/>
      </c>
      <c r="BZ42" s="199" t="str">
        <f t="shared" si="61"/>
        <v/>
      </c>
      <c r="CA42" s="199" t="str">
        <f t="shared" si="62"/>
        <v/>
      </c>
      <c r="CB42" s="199" t="str">
        <f t="shared" si="63"/>
        <v/>
      </c>
      <c r="CC42" s="199" t="str">
        <f t="shared" si="64"/>
        <v/>
      </c>
      <c r="CD42" s="199" t="str">
        <f t="shared" si="65"/>
        <v/>
      </c>
      <c r="CE42" s="204" t="str">
        <f t="shared" si="66"/>
        <v/>
      </c>
      <c r="CF42" s="206">
        <f t="shared" si="67"/>
        <v>1</v>
      </c>
      <c r="CG42" s="194">
        <f t="shared" si="68"/>
        <v>1</v>
      </c>
      <c r="CH42" s="194">
        <f t="shared" si="69"/>
        <v>1</v>
      </c>
      <c r="CI42" s="194">
        <f t="shared" si="70"/>
        <v>1</v>
      </c>
      <c r="CJ42" s="194">
        <f t="shared" si="71"/>
        <v>1</v>
      </c>
      <c r="CK42" s="194">
        <f t="shared" si="72"/>
        <v>1</v>
      </c>
      <c r="CL42" s="194">
        <f t="shared" si="73"/>
        <v>0</v>
      </c>
      <c r="CM42" s="194">
        <f t="shared" si="74"/>
        <v>1</v>
      </c>
      <c r="CN42" s="194">
        <f t="shared" si="75"/>
        <v>1</v>
      </c>
      <c r="CO42" s="194">
        <f t="shared" si="76"/>
        <v>1</v>
      </c>
      <c r="CP42" s="194">
        <f t="shared" si="77"/>
        <v>1</v>
      </c>
      <c r="CQ42" s="194">
        <f t="shared" si="78"/>
        <v>1</v>
      </c>
      <c r="CR42" s="194">
        <f t="shared" si="79"/>
        <v>2</v>
      </c>
      <c r="CS42" s="194">
        <f t="shared" si="80"/>
        <v>1</v>
      </c>
      <c r="CT42" s="194">
        <f t="shared" si="81"/>
        <v>1</v>
      </c>
      <c r="CU42" s="194">
        <f t="shared" si="82"/>
        <v>1</v>
      </c>
      <c r="CV42" s="194">
        <f t="shared" si="83"/>
        <v>1</v>
      </c>
      <c r="CW42" s="194">
        <f t="shared" si="84"/>
        <v>1</v>
      </c>
      <c r="CX42" s="194">
        <f t="shared" si="85"/>
        <v>1</v>
      </c>
      <c r="CY42" s="194">
        <f t="shared" si="86"/>
        <v>1</v>
      </c>
      <c r="CZ42" s="194">
        <f t="shared" si="87"/>
        <v>0</v>
      </c>
      <c r="DA42" s="194">
        <f t="shared" si="88"/>
        <v>2</v>
      </c>
      <c r="DB42" s="194">
        <f t="shared" si="89"/>
        <v>1</v>
      </c>
      <c r="DC42" s="194">
        <f t="shared" si="90"/>
        <v>1</v>
      </c>
      <c r="DD42" s="194">
        <f t="shared" si="91"/>
        <v>2</v>
      </c>
      <c r="DE42" s="194">
        <f t="shared" si="92"/>
        <v>1</v>
      </c>
    </row>
    <row r="43" spans="1:109" ht="12.75" customHeight="1" thickBot="1">
      <c r="A43" s="140">
        <f>IF('СПИСОК КЛАССА'!I43&gt;0,1,0)</f>
        <v>1</v>
      </c>
      <c r="B43" s="90">
        <v>19</v>
      </c>
      <c r="C43" s="91">
        <f>IF(NOT(ISBLANK('СПИСОК КЛАССА'!C43)),'СПИСОК КЛАССА'!C43,"")</f>
        <v>19</v>
      </c>
      <c r="D43" s="135" t="str">
        <f>IF(NOT(ISBLANK('СПИСОК КЛАССА'!D43)),IF($A43=1,'СПИСОК КЛАССА'!D43, "УЧЕНИК НЕ ВЫПОЛНЯЛ РАБОТУ"),"")</f>
        <v/>
      </c>
      <c r="E43" s="154">
        <f>IF($C43&lt;&gt;"",'СПИСОК КЛАССА'!I43,"")</f>
        <v>1</v>
      </c>
      <c r="F43" s="262">
        <v>0</v>
      </c>
      <c r="G43" s="237">
        <v>0</v>
      </c>
      <c r="H43" s="237">
        <v>1</v>
      </c>
      <c r="I43" s="237">
        <v>0</v>
      </c>
      <c r="J43" s="237">
        <v>0</v>
      </c>
      <c r="K43" s="237">
        <v>1</v>
      </c>
      <c r="L43" s="237">
        <v>2</v>
      </c>
      <c r="M43" s="237">
        <v>1</v>
      </c>
      <c r="N43" s="237">
        <v>1</v>
      </c>
      <c r="O43" s="237">
        <v>1</v>
      </c>
      <c r="P43" s="237">
        <v>1</v>
      </c>
      <c r="Q43" s="237">
        <v>1</v>
      </c>
      <c r="R43" s="237">
        <v>1</v>
      </c>
      <c r="S43" s="281">
        <v>1</v>
      </c>
      <c r="T43" s="262">
        <v>1</v>
      </c>
      <c r="U43" s="237">
        <v>0</v>
      </c>
      <c r="V43" s="237">
        <v>1</v>
      </c>
      <c r="W43" s="237">
        <v>1</v>
      </c>
      <c r="X43" s="237">
        <v>0</v>
      </c>
      <c r="Y43" s="237">
        <v>0</v>
      </c>
      <c r="Z43" s="237">
        <v>0</v>
      </c>
      <c r="AA43" s="237">
        <v>1</v>
      </c>
      <c r="AB43" s="237">
        <v>0</v>
      </c>
      <c r="AC43" s="237">
        <v>1</v>
      </c>
      <c r="AD43" s="237">
        <v>1</v>
      </c>
      <c r="AE43" s="237">
        <v>1</v>
      </c>
      <c r="AF43" s="92"/>
      <c r="AG43" s="92"/>
      <c r="AH43" s="92"/>
      <c r="AI43" s="92"/>
      <c r="AJ43" s="92"/>
      <c r="AK43" s="92"/>
      <c r="AL43" s="92"/>
      <c r="AM43" s="92"/>
      <c r="AN43" s="92"/>
      <c r="AO43" s="92"/>
      <c r="AP43" s="92"/>
      <c r="AQ43" s="92"/>
      <c r="AR43" s="92"/>
      <c r="AS43" s="92"/>
      <c r="AT43" s="169"/>
      <c r="AU43" s="171">
        <f t="shared" si="93"/>
        <v>18</v>
      </c>
      <c r="AV43" s="131">
        <f t="shared" si="94"/>
        <v>0.58064516129032262</v>
      </c>
      <c r="AW43" s="132">
        <f t="shared" si="95"/>
        <v>11</v>
      </c>
      <c r="AX43" s="163">
        <f t="shared" si="96"/>
        <v>0.6470588235294118</v>
      </c>
      <c r="AY43" s="132">
        <f t="shared" si="97"/>
        <v>7</v>
      </c>
      <c r="AZ43" s="163">
        <f t="shared" si="98"/>
        <v>0.5</v>
      </c>
      <c r="BA43" s="133" t="str">
        <f t="shared" si="99"/>
        <v>СРЕДНИЙ</v>
      </c>
      <c r="BB43" s="222">
        <f t="shared" si="100"/>
        <v>0.74078341013824889</v>
      </c>
      <c r="BC43" s="222">
        <f t="shared" si="101"/>
        <v>0.74579831932773111</v>
      </c>
      <c r="BD43" s="222">
        <f t="shared" si="102"/>
        <v>0.73469387755102045</v>
      </c>
      <c r="BE43" s="134"/>
      <c r="BF43" s="199">
        <f t="shared" si="41"/>
        <v>0</v>
      </c>
      <c r="BG43" s="199">
        <f t="shared" si="42"/>
        <v>0</v>
      </c>
      <c r="BH43" s="199">
        <f t="shared" si="43"/>
        <v>1</v>
      </c>
      <c r="BI43" s="199">
        <f t="shared" si="44"/>
        <v>0</v>
      </c>
      <c r="BJ43" s="199">
        <f t="shared" si="45"/>
        <v>0</v>
      </c>
      <c r="BK43" s="199">
        <f t="shared" si="46"/>
        <v>1</v>
      </c>
      <c r="BL43" s="199">
        <f t="shared" si="47"/>
        <v>2</v>
      </c>
      <c r="BM43" s="199">
        <f t="shared" si="48"/>
        <v>1</v>
      </c>
      <c r="BN43" s="199">
        <f t="shared" si="49"/>
        <v>1</v>
      </c>
      <c r="BO43" s="199">
        <f t="shared" si="50"/>
        <v>1</v>
      </c>
      <c r="BP43" s="199">
        <f t="shared" si="51"/>
        <v>1</v>
      </c>
      <c r="BQ43" s="199">
        <f t="shared" si="52"/>
        <v>1</v>
      </c>
      <c r="BR43" s="199">
        <f t="shared" si="53"/>
        <v>1</v>
      </c>
      <c r="BS43" s="199">
        <f t="shared" si="54"/>
        <v>1</v>
      </c>
      <c r="BT43" s="199">
        <f t="shared" si="55"/>
        <v>1</v>
      </c>
      <c r="BU43" s="199">
        <f t="shared" si="56"/>
        <v>0</v>
      </c>
      <c r="BV43" s="199">
        <f t="shared" si="57"/>
        <v>1</v>
      </c>
      <c r="BW43" s="199">
        <f t="shared" si="58"/>
        <v>1</v>
      </c>
      <c r="BX43" s="199">
        <f t="shared" si="59"/>
        <v>0</v>
      </c>
      <c r="BY43" s="199">
        <f t="shared" si="60"/>
        <v>0</v>
      </c>
      <c r="BZ43" s="199">
        <f t="shared" si="61"/>
        <v>0</v>
      </c>
      <c r="CA43" s="199">
        <f t="shared" si="62"/>
        <v>1</v>
      </c>
      <c r="CB43" s="199">
        <f t="shared" si="63"/>
        <v>0</v>
      </c>
      <c r="CC43" s="199">
        <f t="shared" si="64"/>
        <v>1</v>
      </c>
      <c r="CD43" s="199">
        <f t="shared" si="65"/>
        <v>1</v>
      </c>
      <c r="CE43" s="204">
        <f t="shared" si="66"/>
        <v>1</v>
      </c>
      <c r="CF43" s="206" t="str">
        <f t="shared" si="67"/>
        <v/>
      </c>
      <c r="CG43" s="194" t="str">
        <f t="shared" si="68"/>
        <v/>
      </c>
      <c r="CH43" s="194" t="str">
        <f t="shared" si="69"/>
        <v/>
      </c>
      <c r="CI43" s="194" t="str">
        <f t="shared" si="70"/>
        <v/>
      </c>
      <c r="CJ43" s="194" t="str">
        <f t="shared" si="71"/>
        <v/>
      </c>
      <c r="CK43" s="194" t="str">
        <f t="shared" si="72"/>
        <v/>
      </c>
      <c r="CL43" s="194" t="str">
        <f t="shared" si="73"/>
        <v/>
      </c>
      <c r="CM43" s="194" t="str">
        <f t="shared" si="74"/>
        <v/>
      </c>
      <c r="CN43" s="194" t="str">
        <f t="shared" si="75"/>
        <v/>
      </c>
      <c r="CO43" s="194" t="str">
        <f t="shared" si="76"/>
        <v/>
      </c>
      <c r="CP43" s="194" t="str">
        <f t="shared" si="77"/>
        <v/>
      </c>
      <c r="CQ43" s="194" t="str">
        <f t="shared" si="78"/>
        <v/>
      </c>
      <c r="CR43" s="194" t="str">
        <f t="shared" si="79"/>
        <v/>
      </c>
      <c r="CS43" s="194" t="str">
        <f t="shared" si="80"/>
        <v/>
      </c>
      <c r="CT43" s="194" t="str">
        <f t="shared" si="81"/>
        <v/>
      </c>
      <c r="CU43" s="194" t="str">
        <f t="shared" si="82"/>
        <v/>
      </c>
      <c r="CV43" s="194" t="str">
        <f t="shared" si="83"/>
        <v/>
      </c>
      <c r="CW43" s="194" t="str">
        <f t="shared" si="84"/>
        <v/>
      </c>
      <c r="CX43" s="194" t="str">
        <f t="shared" si="85"/>
        <v/>
      </c>
      <c r="CY43" s="194" t="str">
        <f t="shared" si="86"/>
        <v/>
      </c>
      <c r="CZ43" s="194" t="str">
        <f t="shared" si="87"/>
        <v/>
      </c>
      <c r="DA43" s="194" t="str">
        <f t="shared" si="88"/>
        <v/>
      </c>
      <c r="DB43" s="194" t="str">
        <f t="shared" si="89"/>
        <v/>
      </c>
      <c r="DC43" s="194" t="str">
        <f t="shared" si="90"/>
        <v/>
      </c>
      <c r="DD43" s="194" t="str">
        <f t="shared" si="91"/>
        <v/>
      </c>
      <c r="DE43" s="194" t="str">
        <f t="shared" si="92"/>
        <v/>
      </c>
    </row>
    <row r="44" spans="1:109" ht="12.75" customHeight="1" thickBot="1">
      <c r="A44" s="140">
        <f>IF('СПИСОК КЛАССА'!I44&gt;0,1,0)</f>
        <v>1</v>
      </c>
      <c r="B44" s="90">
        <v>20</v>
      </c>
      <c r="C44" s="91">
        <f>IF(NOT(ISBLANK('СПИСОК КЛАССА'!C44)),'СПИСОК КЛАССА'!C44,"")</f>
        <v>20</v>
      </c>
      <c r="D44" s="135" t="str">
        <f>IF(NOT(ISBLANK('СПИСОК КЛАССА'!D44)),IF($A44=1,'СПИСОК КЛАССА'!D44, "УЧЕНИК НЕ ВЫПОЛНЯЛ РАБОТУ"),"")</f>
        <v/>
      </c>
      <c r="E44" s="154">
        <f>IF($C44&lt;&gt;"",'СПИСОК КЛАССА'!I44,"")</f>
        <v>2</v>
      </c>
      <c r="F44" s="262">
        <v>1</v>
      </c>
      <c r="G44" s="237">
        <v>1</v>
      </c>
      <c r="H44" s="237">
        <v>0</v>
      </c>
      <c r="I44" s="237">
        <v>1</v>
      </c>
      <c r="J44" s="237">
        <v>2</v>
      </c>
      <c r="K44" s="237">
        <v>1</v>
      </c>
      <c r="L44" s="237">
        <v>2</v>
      </c>
      <c r="M44" s="237">
        <v>1</v>
      </c>
      <c r="N44" s="237">
        <v>1</v>
      </c>
      <c r="O44" s="237">
        <v>0</v>
      </c>
      <c r="P44" s="237">
        <v>1</v>
      </c>
      <c r="Q44" s="237">
        <v>1</v>
      </c>
      <c r="R44" s="237">
        <v>1</v>
      </c>
      <c r="S44" s="281">
        <v>1</v>
      </c>
      <c r="T44" s="262">
        <v>1</v>
      </c>
      <c r="U44" s="237">
        <v>1</v>
      </c>
      <c r="V44" s="237">
        <v>1</v>
      </c>
      <c r="W44" s="237">
        <v>1</v>
      </c>
      <c r="X44" s="237">
        <v>1</v>
      </c>
      <c r="Y44" s="237">
        <v>1</v>
      </c>
      <c r="Z44" s="237">
        <v>1</v>
      </c>
      <c r="AA44" s="237">
        <v>2</v>
      </c>
      <c r="AB44" s="237">
        <v>0</v>
      </c>
      <c r="AC44" s="237">
        <v>1</v>
      </c>
      <c r="AD44" s="237">
        <v>1</v>
      </c>
      <c r="AE44" s="237">
        <v>1</v>
      </c>
      <c r="AF44" s="92"/>
      <c r="AG44" s="92"/>
      <c r="AH44" s="92"/>
      <c r="AI44" s="92"/>
      <c r="AJ44" s="92"/>
      <c r="AK44" s="92"/>
      <c r="AL44" s="92"/>
      <c r="AM44" s="92"/>
      <c r="AN44" s="92"/>
      <c r="AO44" s="92"/>
      <c r="AP44" s="92"/>
      <c r="AQ44" s="92"/>
      <c r="AR44" s="92"/>
      <c r="AS44" s="92"/>
      <c r="AT44" s="169"/>
      <c r="AU44" s="171">
        <f t="shared" si="93"/>
        <v>26</v>
      </c>
      <c r="AV44" s="131">
        <f t="shared" si="94"/>
        <v>0.83870967741935487</v>
      </c>
      <c r="AW44" s="132">
        <f t="shared" si="95"/>
        <v>14</v>
      </c>
      <c r="AX44" s="163">
        <f t="shared" si="96"/>
        <v>0.82352941176470584</v>
      </c>
      <c r="AY44" s="132">
        <f t="shared" si="97"/>
        <v>12</v>
      </c>
      <c r="AZ44" s="163">
        <f t="shared" si="98"/>
        <v>0.8571428571428571</v>
      </c>
      <c r="BA44" s="133" t="str">
        <f t="shared" si="99"/>
        <v>ВЫСШИЙ</v>
      </c>
      <c r="BB44" s="222">
        <f t="shared" si="100"/>
        <v>0.74078341013824889</v>
      </c>
      <c r="BC44" s="222">
        <f t="shared" si="101"/>
        <v>0.74579831932773111</v>
      </c>
      <c r="BD44" s="222">
        <f t="shared" si="102"/>
        <v>0.73469387755102045</v>
      </c>
      <c r="BE44" s="134"/>
      <c r="BF44" s="199" t="str">
        <f t="shared" si="41"/>
        <v/>
      </c>
      <c r="BG44" s="199" t="str">
        <f t="shared" si="42"/>
        <v/>
      </c>
      <c r="BH44" s="199" t="str">
        <f t="shared" si="43"/>
        <v/>
      </c>
      <c r="BI44" s="199" t="str">
        <f t="shared" si="44"/>
        <v/>
      </c>
      <c r="BJ44" s="199" t="str">
        <f t="shared" si="45"/>
        <v/>
      </c>
      <c r="BK44" s="199" t="str">
        <f t="shared" si="46"/>
        <v/>
      </c>
      <c r="BL44" s="199" t="str">
        <f t="shared" si="47"/>
        <v/>
      </c>
      <c r="BM44" s="199" t="str">
        <f t="shared" si="48"/>
        <v/>
      </c>
      <c r="BN44" s="199" t="str">
        <f t="shared" si="49"/>
        <v/>
      </c>
      <c r="BO44" s="199" t="str">
        <f t="shared" si="50"/>
        <v/>
      </c>
      <c r="BP44" s="199" t="str">
        <f t="shared" si="51"/>
        <v/>
      </c>
      <c r="BQ44" s="199" t="str">
        <f t="shared" si="52"/>
        <v/>
      </c>
      <c r="BR44" s="199" t="str">
        <f t="shared" si="53"/>
        <v/>
      </c>
      <c r="BS44" s="199" t="str">
        <f t="shared" si="54"/>
        <v/>
      </c>
      <c r="BT44" s="199" t="str">
        <f t="shared" si="55"/>
        <v/>
      </c>
      <c r="BU44" s="199" t="str">
        <f t="shared" si="56"/>
        <v/>
      </c>
      <c r="BV44" s="199" t="str">
        <f t="shared" si="57"/>
        <v/>
      </c>
      <c r="BW44" s="199" t="str">
        <f t="shared" si="58"/>
        <v/>
      </c>
      <c r="BX44" s="199" t="str">
        <f t="shared" si="59"/>
        <v/>
      </c>
      <c r="BY44" s="199" t="str">
        <f t="shared" si="60"/>
        <v/>
      </c>
      <c r="BZ44" s="199" t="str">
        <f t="shared" si="61"/>
        <v/>
      </c>
      <c r="CA44" s="199" t="str">
        <f t="shared" si="62"/>
        <v/>
      </c>
      <c r="CB44" s="199" t="str">
        <f t="shared" si="63"/>
        <v/>
      </c>
      <c r="CC44" s="199" t="str">
        <f t="shared" si="64"/>
        <v/>
      </c>
      <c r="CD44" s="199" t="str">
        <f t="shared" si="65"/>
        <v/>
      </c>
      <c r="CE44" s="204" t="str">
        <f t="shared" si="66"/>
        <v/>
      </c>
      <c r="CF44" s="206">
        <f t="shared" si="67"/>
        <v>1</v>
      </c>
      <c r="CG44" s="194">
        <f t="shared" si="68"/>
        <v>1</v>
      </c>
      <c r="CH44" s="194">
        <f t="shared" si="69"/>
        <v>0</v>
      </c>
      <c r="CI44" s="194">
        <f t="shared" si="70"/>
        <v>1</v>
      </c>
      <c r="CJ44" s="194">
        <f t="shared" si="71"/>
        <v>2</v>
      </c>
      <c r="CK44" s="194">
        <f t="shared" si="72"/>
        <v>1</v>
      </c>
      <c r="CL44" s="194">
        <f t="shared" si="73"/>
        <v>2</v>
      </c>
      <c r="CM44" s="194">
        <f t="shared" si="74"/>
        <v>1</v>
      </c>
      <c r="CN44" s="194">
        <f t="shared" si="75"/>
        <v>1</v>
      </c>
      <c r="CO44" s="194">
        <f t="shared" si="76"/>
        <v>0</v>
      </c>
      <c r="CP44" s="194">
        <f t="shared" si="77"/>
        <v>1</v>
      </c>
      <c r="CQ44" s="194">
        <f t="shared" si="78"/>
        <v>1</v>
      </c>
      <c r="CR44" s="194">
        <f t="shared" si="79"/>
        <v>1</v>
      </c>
      <c r="CS44" s="194">
        <f t="shared" si="80"/>
        <v>1</v>
      </c>
      <c r="CT44" s="194">
        <f t="shared" si="81"/>
        <v>1</v>
      </c>
      <c r="CU44" s="194">
        <f t="shared" si="82"/>
        <v>1</v>
      </c>
      <c r="CV44" s="194">
        <f t="shared" si="83"/>
        <v>1</v>
      </c>
      <c r="CW44" s="194">
        <f t="shared" si="84"/>
        <v>1</v>
      </c>
      <c r="CX44" s="194">
        <f t="shared" si="85"/>
        <v>1</v>
      </c>
      <c r="CY44" s="194">
        <f t="shared" si="86"/>
        <v>1</v>
      </c>
      <c r="CZ44" s="194">
        <f t="shared" si="87"/>
        <v>1</v>
      </c>
      <c r="DA44" s="194">
        <f t="shared" si="88"/>
        <v>2</v>
      </c>
      <c r="DB44" s="194">
        <f t="shared" si="89"/>
        <v>0</v>
      </c>
      <c r="DC44" s="194">
        <f t="shared" si="90"/>
        <v>1</v>
      </c>
      <c r="DD44" s="194">
        <f t="shared" si="91"/>
        <v>1</v>
      </c>
      <c r="DE44" s="194">
        <f t="shared" si="92"/>
        <v>1</v>
      </c>
    </row>
    <row r="45" spans="1:109" ht="12.75" customHeight="1" thickBot="1">
      <c r="A45" s="140">
        <f>IF('СПИСОК КЛАССА'!I45&gt;0,1,0)</f>
        <v>1</v>
      </c>
      <c r="B45" s="90">
        <v>21</v>
      </c>
      <c r="C45" s="91">
        <f>IF(NOT(ISBLANK('СПИСОК КЛАССА'!C45)),'СПИСОК КЛАССА'!C45,"")</f>
        <v>21</v>
      </c>
      <c r="D45" s="135" t="str">
        <f>IF(NOT(ISBLANK('СПИСОК КЛАССА'!D45)),IF($A45=1,'СПИСОК КЛАССА'!D45, "УЧЕНИК НЕ ВЫПОЛНЯЛ РАБОТУ"),"")</f>
        <v/>
      </c>
      <c r="E45" s="154">
        <f>IF($C45&lt;&gt;"",'СПИСОК КЛАССА'!I45,"")</f>
        <v>2</v>
      </c>
      <c r="F45" s="262">
        <v>1</v>
      </c>
      <c r="G45" s="237">
        <v>1</v>
      </c>
      <c r="H45" s="237">
        <v>1</v>
      </c>
      <c r="I45" s="237">
        <v>1</v>
      </c>
      <c r="J45" s="237">
        <v>2</v>
      </c>
      <c r="K45" s="237">
        <v>1</v>
      </c>
      <c r="L45" s="237">
        <v>2</v>
      </c>
      <c r="M45" s="237">
        <v>1</v>
      </c>
      <c r="N45" s="237">
        <v>0</v>
      </c>
      <c r="O45" s="237">
        <v>0</v>
      </c>
      <c r="P45" s="237">
        <v>1</v>
      </c>
      <c r="Q45" s="237">
        <v>1</v>
      </c>
      <c r="R45" s="237">
        <v>2</v>
      </c>
      <c r="S45" s="281">
        <v>1</v>
      </c>
      <c r="T45" s="262">
        <v>1</v>
      </c>
      <c r="U45" s="237">
        <v>1</v>
      </c>
      <c r="V45" s="237">
        <v>1</v>
      </c>
      <c r="W45" s="237">
        <v>1</v>
      </c>
      <c r="X45" s="237">
        <v>1</v>
      </c>
      <c r="Y45" s="237">
        <v>1</v>
      </c>
      <c r="Z45" s="237">
        <v>1</v>
      </c>
      <c r="AA45" s="237">
        <v>2</v>
      </c>
      <c r="AB45" s="237">
        <v>0</v>
      </c>
      <c r="AC45" s="237">
        <v>0</v>
      </c>
      <c r="AD45" s="237">
        <v>2</v>
      </c>
      <c r="AE45" s="237">
        <v>1</v>
      </c>
      <c r="AF45" s="92"/>
      <c r="AG45" s="92"/>
      <c r="AH45" s="92"/>
      <c r="AI45" s="92"/>
      <c r="AJ45" s="92"/>
      <c r="AK45" s="92"/>
      <c r="AL45" s="92"/>
      <c r="AM45" s="92"/>
      <c r="AN45" s="92"/>
      <c r="AO45" s="92"/>
      <c r="AP45" s="92"/>
      <c r="AQ45" s="92"/>
      <c r="AR45" s="92"/>
      <c r="AS45" s="92"/>
      <c r="AT45" s="169"/>
      <c r="AU45" s="171">
        <f t="shared" si="93"/>
        <v>27</v>
      </c>
      <c r="AV45" s="131">
        <f t="shared" si="94"/>
        <v>0.87096774193548387</v>
      </c>
      <c r="AW45" s="132">
        <f t="shared" si="95"/>
        <v>15</v>
      </c>
      <c r="AX45" s="163">
        <f t="shared" si="96"/>
        <v>0.88235294117647056</v>
      </c>
      <c r="AY45" s="132">
        <f t="shared" si="97"/>
        <v>12</v>
      </c>
      <c r="AZ45" s="163">
        <f t="shared" si="98"/>
        <v>0.8571428571428571</v>
      </c>
      <c r="BA45" s="133" t="str">
        <f t="shared" si="99"/>
        <v>ВЫСШИЙ</v>
      </c>
      <c r="BB45" s="222">
        <f t="shared" si="100"/>
        <v>0.74078341013824889</v>
      </c>
      <c r="BC45" s="222">
        <f t="shared" si="101"/>
        <v>0.74579831932773111</v>
      </c>
      <c r="BD45" s="222">
        <f t="shared" si="102"/>
        <v>0.73469387755102045</v>
      </c>
      <c r="BE45" s="134"/>
      <c r="BF45" s="199" t="str">
        <f t="shared" si="41"/>
        <v/>
      </c>
      <c r="BG45" s="199" t="str">
        <f t="shared" si="42"/>
        <v/>
      </c>
      <c r="BH45" s="199" t="str">
        <f t="shared" si="43"/>
        <v/>
      </c>
      <c r="BI45" s="199" t="str">
        <f t="shared" si="44"/>
        <v/>
      </c>
      <c r="BJ45" s="199" t="str">
        <f t="shared" si="45"/>
        <v/>
      </c>
      <c r="BK45" s="199" t="str">
        <f t="shared" si="46"/>
        <v/>
      </c>
      <c r="BL45" s="199" t="str">
        <f t="shared" si="47"/>
        <v/>
      </c>
      <c r="BM45" s="199" t="str">
        <f t="shared" si="48"/>
        <v/>
      </c>
      <c r="BN45" s="199" t="str">
        <f t="shared" si="49"/>
        <v/>
      </c>
      <c r="BO45" s="199" t="str">
        <f t="shared" si="50"/>
        <v/>
      </c>
      <c r="BP45" s="199" t="str">
        <f t="shared" si="51"/>
        <v/>
      </c>
      <c r="BQ45" s="199" t="str">
        <f t="shared" si="52"/>
        <v/>
      </c>
      <c r="BR45" s="199" t="str">
        <f t="shared" si="53"/>
        <v/>
      </c>
      <c r="BS45" s="199" t="str">
        <f t="shared" si="54"/>
        <v/>
      </c>
      <c r="BT45" s="199" t="str">
        <f t="shared" si="55"/>
        <v/>
      </c>
      <c r="BU45" s="199" t="str">
        <f t="shared" si="56"/>
        <v/>
      </c>
      <c r="BV45" s="199" t="str">
        <f t="shared" si="57"/>
        <v/>
      </c>
      <c r="BW45" s="199" t="str">
        <f t="shared" si="58"/>
        <v/>
      </c>
      <c r="BX45" s="199" t="str">
        <f t="shared" si="59"/>
        <v/>
      </c>
      <c r="BY45" s="199" t="str">
        <f t="shared" si="60"/>
        <v/>
      </c>
      <c r="BZ45" s="199" t="str">
        <f t="shared" si="61"/>
        <v/>
      </c>
      <c r="CA45" s="199" t="str">
        <f t="shared" si="62"/>
        <v/>
      </c>
      <c r="CB45" s="199" t="str">
        <f t="shared" si="63"/>
        <v/>
      </c>
      <c r="CC45" s="199" t="str">
        <f t="shared" si="64"/>
        <v/>
      </c>
      <c r="CD45" s="199" t="str">
        <f t="shared" si="65"/>
        <v/>
      </c>
      <c r="CE45" s="204" t="str">
        <f t="shared" si="66"/>
        <v/>
      </c>
      <c r="CF45" s="206">
        <f t="shared" si="67"/>
        <v>1</v>
      </c>
      <c r="CG45" s="194">
        <f t="shared" si="68"/>
        <v>1</v>
      </c>
      <c r="CH45" s="194">
        <f t="shared" si="69"/>
        <v>1</v>
      </c>
      <c r="CI45" s="194">
        <f t="shared" si="70"/>
        <v>1</v>
      </c>
      <c r="CJ45" s="194">
        <f t="shared" si="71"/>
        <v>2</v>
      </c>
      <c r="CK45" s="194">
        <f t="shared" si="72"/>
        <v>1</v>
      </c>
      <c r="CL45" s="194">
        <f t="shared" si="73"/>
        <v>2</v>
      </c>
      <c r="CM45" s="194">
        <f t="shared" si="74"/>
        <v>1</v>
      </c>
      <c r="CN45" s="194">
        <f t="shared" si="75"/>
        <v>0</v>
      </c>
      <c r="CO45" s="194">
        <f t="shared" si="76"/>
        <v>0</v>
      </c>
      <c r="CP45" s="194">
        <f t="shared" si="77"/>
        <v>1</v>
      </c>
      <c r="CQ45" s="194">
        <f t="shared" si="78"/>
        <v>1</v>
      </c>
      <c r="CR45" s="194">
        <f t="shared" si="79"/>
        <v>2</v>
      </c>
      <c r="CS45" s="194">
        <f t="shared" si="80"/>
        <v>1</v>
      </c>
      <c r="CT45" s="194">
        <f t="shared" si="81"/>
        <v>1</v>
      </c>
      <c r="CU45" s="194">
        <f t="shared" si="82"/>
        <v>1</v>
      </c>
      <c r="CV45" s="194">
        <f t="shared" si="83"/>
        <v>1</v>
      </c>
      <c r="CW45" s="194">
        <f t="shared" si="84"/>
        <v>1</v>
      </c>
      <c r="CX45" s="194">
        <f t="shared" si="85"/>
        <v>1</v>
      </c>
      <c r="CY45" s="194">
        <f t="shared" si="86"/>
        <v>1</v>
      </c>
      <c r="CZ45" s="194">
        <f t="shared" si="87"/>
        <v>1</v>
      </c>
      <c r="DA45" s="194">
        <f t="shared" si="88"/>
        <v>2</v>
      </c>
      <c r="DB45" s="194">
        <f t="shared" si="89"/>
        <v>0</v>
      </c>
      <c r="DC45" s="194">
        <f t="shared" si="90"/>
        <v>0</v>
      </c>
      <c r="DD45" s="194">
        <f t="shared" si="91"/>
        <v>2</v>
      </c>
      <c r="DE45" s="194">
        <f t="shared" si="92"/>
        <v>1</v>
      </c>
    </row>
    <row r="46" spans="1:109" ht="12.75" customHeight="1" thickBot="1">
      <c r="A46" s="140">
        <f>IF('СПИСОК КЛАССА'!I46&gt;0,1,0)</f>
        <v>1</v>
      </c>
      <c r="B46" s="90">
        <v>22</v>
      </c>
      <c r="C46" s="91">
        <f>IF(NOT(ISBLANK('СПИСОК КЛАССА'!C46)),'СПИСОК КЛАССА'!C46,"")</f>
        <v>22</v>
      </c>
      <c r="D46" s="135" t="str">
        <f>IF(NOT(ISBLANK('СПИСОК КЛАССА'!D46)),IF($A46=1,'СПИСОК КЛАССА'!D46, "УЧЕНИК НЕ ВЫПОЛНЯЛ РАБОТУ"),"")</f>
        <v/>
      </c>
      <c r="E46" s="154">
        <f>IF($C46&lt;&gt;"",'СПИСОК КЛАССА'!I46,"")</f>
        <v>1</v>
      </c>
      <c r="F46" s="262">
        <v>1</v>
      </c>
      <c r="G46" s="237">
        <v>1</v>
      </c>
      <c r="H46" s="237">
        <v>1</v>
      </c>
      <c r="I46" s="237">
        <v>1</v>
      </c>
      <c r="J46" s="237">
        <v>2</v>
      </c>
      <c r="K46" s="237">
        <v>1</v>
      </c>
      <c r="L46" s="237">
        <v>1</v>
      </c>
      <c r="M46" s="237">
        <v>1</v>
      </c>
      <c r="N46" s="237">
        <v>1</v>
      </c>
      <c r="O46" s="237">
        <v>0</v>
      </c>
      <c r="P46" s="237">
        <v>1</v>
      </c>
      <c r="Q46" s="237">
        <v>1</v>
      </c>
      <c r="R46" s="237">
        <v>1</v>
      </c>
      <c r="S46" s="281">
        <v>1</v>
      </c>
      <c r="T46" s="262">
        <v>0</v>
      </c>
      <c r="U46" s="237">
        <v>1</v>
      </c>
      <c r="V46" s="237">
        <v>1</v>
      </c>
      <c r="W46" s="237">
        <v>0</v>
      </c>
      <c r="X46" s="237">
        <v>1</v>
      </c>
      <c r="Y46" s="237">
        <v>1</v>
      </c>
      <c r="Z46" s="237">
        <v>1</v>
      </c>
      <c r="AA46" s="237">
        <v>2</v>
      </c>
      <c r="AB46" s="237">
        <v>0</v>
      </c>
      <c r="AC46" s="237">
        <v>1</v>
      </c>
      <c r="AD46" s="237">
        <v>2</v>
      </c>
      <c r="AE46" s="237">
        <v>0</v>
      </c>
      <c r="AF46" s="92"/>
      <c r="AG46" s="92"/>
      <c r="AH46" s="92"/>
      <c r="AI46" s="92"/>
      <c r="AJ46" s="92"/>
      <c r="AK46" s="92"/>
      <c r="AL46" s="92"/>
      <c r="AM46" s="92"/>
      <c r="AN46" s="92"/>
      <c r="AO46" s="92"/>
      <c r="AP46" s="92"/>
      <c r="AQ46" s="92"/>
      <c r="AR46" s="92"/>
      <c r="AS46" s="92"/>
      <c r="AT46" s="169"/>
      <c r="AU46" s="171">
        <f t="shared" si="93"/>
        <v>24</v>
      </c>
      <c r="AV46" s="131">
        <f t="shared" si="94"/>
        <v>0.77419354838709675</v>
      </c>
      <c r="AW46" s="132">
        <f t="shared" si="95"/>
        <v>14</v>
      </c>
      <c r="AX46" s="163">
        <f t="shared" si="96"/>
        <v>0.82352941176470584</v>
      </c>
      <c r="AY46" s="132">
        <f t="shared" si="97"/>
        <v>10</v>
      </c>
      <c r="AZ46" s="163">
        <f t="shared" si="98"/>
        <v>0.7142857142857143</v>
      </c>
      <c r="BA46" s="133" t="str">
        <f t="shared" si="99"/>
        <v>ВЫСШИЙ</v>
      </c>
      <c r="BB46" s="222">
        <f t="shared" si="100"/>
        <v>0.74078341013824889</v>
      </c>
      <c r="BC46" s="222">
        <f t="shared" si="101"/>
        <v>0.74579831932773111</v>
      </c>
      <c r="BD46" s="222">
        <f t="shared" si="102"/>
        <v>0.73469387755102045</v>
      </c>
      <c r="BE46" s="134"/>
      <c r="BF46" s="199">
        <f t="shared" si="41"/>
        <v>1</v>
      </c>
      <c r="BG46" s="199">
        <f t="shared" si="42"/>
        <v>1</v>
      </c>
      <c r="BH46" s="199">
        <f t="shared" si="43"/>
        <v>1</v>
      </c>
      <c r="BI46" s="199">
        <f t="shared" si="44"/>
        <v>1</v>
      </c>
      <c r="BJ46" s="199">
        <f t="shared" si="45"/>
        <v>2</v>
      </c>
      <c r="BK46" s="199">
        <f t="shared" si="46"/>
        <v>1</v>
      </c>
      <c r="BL46" s="199">
        <f t="shared" si="47"/>
        <v>1</v>
      </c>
      <c r="BM46" s="199">
        <f t="shared" si="48"/>
        <v>1</v>
      </c>
      <c r="BN46" s="199">
        <f t="shared" si="49"/>
        <v>1</v>
      </c>
      <c r="BO46" s="199">
        <f t="shared" si="50"/>
        <v>0</v>
      </c>
      <c r="BP46" s="199">
        <f t="shared" si="51"/>
        <v>1</v>
      </c>
      <c r="BQ46" s="199">
        <f t="shared" si="52"/>
        <v>1</v>
      </c>
      <c r="BR46" s="199">
        <f t="shared" si="53"/>
        <v>1</v>
      </c>
      <c r="BS46" s="199">
        <f t="shared" si="54"/>
        <v>1</v>
      </c>
      <c r="BT46" s="199">
        <f t="shared" si="55"/>
        <v>0</v>
      </c>
      <c r="BU46" s="199">
        <f t="shared" si="56"/>
        <v>1</v>
      </c>
      <c r="BV46" s="199">
        <f t="shared" si="57"/>
        <v>1</v>
      </c>
      <c r="BW46" s="199">
        <f t="shared" si="58"/>
        <v>0</v>
      </c>
      <c r="BX46" s="199">
        <f t="shared" si="59"/>
        <v>1</v>
      </c>
      <c r="BY46" s="199">
        <f t="shared" si="60"/>
        <v>1</v>
      </c>
      <c r="BZ46" s="199">
        <f t="shared" si="61"/>
        <v>1</v>
      </c>
      <c r="CA46" s="199">
        <f t="shared" si="62"/>
        <v>2</v>
      </c>
      <c r="CB46" s="199">
        <f t="shared" si="63"/>
        <v>0</v>
      </c>
      <c r="CC46" s="199">
        <f t="shared" si="64"/>
        <v>1</v>
      </c>
      <c r="CD46" s="199">
        <f t="shared" si="65"/>
        <v>2</v>
      </c>
      <c r="CE46" s="204">
        <f t="shared" si="66"/>
        <v>0</v>
      </c>
      <c r="CF46" s="206" t="str">
        <f t="shared" si="67"/>
        <v/>
      </c>
      <c r="CG46" s="194" t="str">
        <f t="shared" si="68"/>
        <v/>
      </c>
      <c r="CH46" s="194" t="str">
        <f t="shared" si="69"/>
        <v/>
      </c>
      <c r="CI46" s="194" t="str">
        <f t="shared" si="70"/>
        <v/>
      </c>
      <c r="CJ46" s="194" t="str">
        <f t="shared" si="71"/>
        <v/>
      </c>
      <c r="CK46" s="194" t="str">
        <f t="shared" si="72"/>
        <v/>
      </c>
      <c r="CL46" s="194" t="str">
        <f t="shared" si="73"/>
        <v/>
      </c>
      <c r="CM46" s="194" t="str">
        <f t="shared" si="74"/>
        <v/>
      </c>
      <c r="CN46" s="194" t="str">
        <f t="shared" si="75"/>
        <v/>
      </c>
      <c r="CO46" s="194" t="str">
        <f t="shared" si="76"/>
        <v/>
      </c>
      <c r="CP46" s="194" t="str">
        <f t="shared" si="77"/>
        <v/>
      </c>
      <c r="CQ46" s="194" t="str">
        <f t="shared" si="78"/>
        <v/>
      </c>
      <c r="CR46" s="194" t="str">
        <f t="shared" si="79"/>
        <v/>
      </c>
      <c r="CS46" s="194" t="str">
        <f t="shared" si="80"/>
        <v/>
      </c>
      <c r="CT46" s="194" t="str">
        <f t="shared" si="81"/>
        <v/>
      </c>
      <c r="CU46" s="194" t="str">
        <f t="shared" si="82"/>
        <v/>
      </c>
      <c r="CV46" s="194" t="str">
        <f t="shared" si="83"/>
        <v/>
      </c>
      <c r="CW46" s="194" t="str">
        <f t="shared" si="84"/>
        <v/>
      </c>
      <c r="CX46" s="194" t="str">
        <f t="shared" si="85"/>
        <v/>
      </c>
      <c r="CY46" s="194" t="str">
        <f t="shared" si="86"/>
        <v/>
      </c>
      <c r="CZ46" s="194" t="str">
        <f t="shared" si="87"/>
        <v/>
      </c>
      <c r="DA46" s="194" t="str">
        <f t="shared" si="88"/>
        <v/>
      </c>
      <c r="DB46" s="194" t="str">
        <f t="shared" si="89"/>
        <v/>
      </c>
      <c r="DC46" s="194" t="str">
        <f t="shared" si="90"/>
        <v/>
      </c>
      <c r="DD46" s="194" t="str">
        <f t="shared" si="91"/>
        <v/>
      </c>
      <c r="DE46" s="194" t="str">
        <f t="shared" si="92"/>
        <v/>
      </c>
    </row>
    <row r="47" spans="1:109" ht="12.75" customHeight="1" thickBot="1">
      <c r="A47" s="140">
        <f>IF('СПИСОК КЛАССА'!I47&gt;0,1,0)</f>
        <v>1</v>
      </c>
      <c r="B47" s="90">
        <v>23</v>
      </c>
      <c r="C47" s="91">
        <f>IF(NOT(ISBLANK('СПИСОК КЛАССА'!C47)),'СПИСОК КЛАССА'!C47,"")</f>
        <v>23</v>
      </c>
      <c r="D47" s="135" t="str">
        <f>IF(NOT(ISBLANK('СПИСОК КЛАССА'!D47)),IF($A47=1,'СПИСОК КЛАССА'!D47, "УЧЕНИК НЕ ВЫПОЛНЯЛ РАБОТУ"),"")</f>
        <v/>
      </c>
      <c r="E47" s="154">
        <f>IF($C47&lt;&gt;"",'СПИСОК КЛАССА'!I47,"")</f>
        <v>1</v>
      </c>
      <c r="F47" s="262">
        <v>1</v>
      </c>
      <c r="G47" s="237">
        <v>0</v>
      </c>
      <c r="H47" s="237">
        <v>1</v>
      </c>
      <c r="I47" s="237">
        <v>0</v>
      </c>
      <c r="J47" s="237">
        <v>1</v>
      </c>
      <c r="K47" s="237">
        <v>1</v>
      </c>
      <c r="L47" s="237">
        <v>2</v>
      </c>
      <c r="M47" s="237">
        <v>1</v>
      </c>
      <c r="N47" s="237">
        <v>1</v>
      </c>
      <c r="O47" s="237">
        <v>1</v>
      </c>
      <c r="P47" s="237">
        <v>1</v>
      </c>
      <c r="Q47" s="237">
        <v>1</v>
      </c>
      <c r="R47" s="237">
        <v>1</v>
      </c>
      <c r="S47" s="281">
        <v>1</v>
      </c>
      <c r="T47" s="262">
        <v>1</v>
      </c>
      <c r="U47" s="237">
        <v>0</v>
      </c>
      <c r="V47" s="237">
        <v>1</v>
      </c>
      <c r="W47" s="237">
        <v>1</v>
      </c>
      <c r="X47" s="237">
        <v>1</v>
      </c>
      <c r="Y47" s="237">
        <v>1</v>
      </c>
      <c r="Z47" s="237">
        <v>1</v>
      </c>
      <c r="AA47" s="237">
        <v>1</v>
      </c>
      <c r="AB47" s="237">
        <v>0</v>
      </c>
      <c r="AC47" s="237">
        <v>1</v>
      </c>
      <c r="AD47" s="237">
        <v>2</v>
      </c>
      <c r="AE47" s="237">
        <v>1</v>
      </c>
      <c r="AF47" s="92"/>
      <c r="AG47" s="92"/>
      <c r="AH47" s="92"/>
      <c r="AI47" s="92"/>
      <c r="AJ47" s="92"/>
      <c r="AK47" s="92"/>
      <c r="AL47" s="92"/>
      <c r="AM47" s="92"/>
      <c r="AN47" s="92"/>
      <c r="AO47" s="92"/>
      <c r="AP47" s="92"/>
      <c r="AQ47" s="92"/>
      <c r="AR47" s="92"/>
      <c r="AS47" s="92"/>
      <c r="AT47" s="169"/>
      <c r="AU47" s="171">
        <f t="shared" si="93"/>
        <v>24</v>
      </c>
      <c r="AV47" s="131">
        <f t="shared" si="94"/>
        <v>0.77419354838709675</v>
      </c>
      <c r="AW47" s="132">
        <f t="shared" si="95"/>
        <v>13</v>
      </c>
      <c r="AX47" s="163">
        <f t="shared" si="96"/>
        <v>0.76470588235294112</v>
      </c>
      <c r="AY47" s="132">
        <f t="shared" si="97"/>
        <v>11</v>
      </c>
      <c r="AZ47" s="163">
        <f t="shared" si="98"/>
        <v>0.7857142857142857</v>
      </c>
      <c r="BA47" s="133" t="str">
        <f t="shared" si="99"/>
        <v>ВЫСШИЙ</v>
      </c>
      <c r="BB47" s="222">
        <f t="shared" si="100"/>
        <v>0.74078341013824889</v>
      </c>
      <c r="BC47" s="222">
        <f t="shared" si="101"/>
        <v>0.74579831932773111</v>
      </c>
      <c r="BD47" s="222">
        <f t="shared" si="102"/>
        <v>0.73469387755102045</v>
      </c>
      <c r="BE47" s="134"/>
      <c r="BF47" s="199">
        <f t="shared" si="41"/>
        <v>1</v>
      </c>
      <c r="BG47" s="199">
        <f t="shared" si="42"/>
        <v>0</v>
      </c>
      <c r="BH47" s="199">
        <f t="shared" si="43"/>
        <v>1</v>
      </c>
      <c r="BI47" s="199">
        <f t="shared" si="44"/>
        <v>0</v>
      </c>
      <c r="BJ47" s="199">
        <f t="shared" si="45"/>
        <v>1</v>
      </c>
      <c r="BK47" s="199">
        <f t="shared" si="46"/>
        <v>1</v>
      </c>
      <c r="BL47" s="199">
        <f t="shared" si="47"/>
        <v>2</v>
      </c>
      <c r="BM47" s="199">
        <f t="shared" si="48"/>
        <v>1</v>
      </c>
      <c r="BN47" s="199">
        <f t="shared" si="49"/>
        <v>1</v>
      </c>
      <c r="BO47" s="199">
        <f t="shared" si="50"/>
        <v>1</v>
      </c>
      <c r="BP47" s="199">
        <f t="shared" si="51"/>
        <v>1</v>
      </c>
      <c r="BQ47" s="199">
        <f t="shared" si="52"/>
        <v>1</v>
      </c>
      <c r="BR47" s="199">
        <f t="shared" si="53"/>
        <v>1</v>
      </c>
      <c r="BS47" s="199">
        <f t="shared" si="54"/>
        <v>1</v>
      </c>
      <c r="BT47" s="199">
        <f t="shared" si="55"/>
        <v>1</v>
      </c>
      <c r="BU47" s="199">
        <f t="shared" si="56"/>
        <v>0</v>
      </c>
      <c r="BV47" s="199">
        <f t="shared" si="57"/>
        <v>1</v>
      </c>
      <c r="BW47" s="199">
        <f t="shared" si="58"/>
        <v>1</v>
      </c>
      <c r="BX47" s="199">
        <f t="shared" si="59"/>
        <v>1</v>
      </c>
      <c r="BY47" s="199">
        <f t="shared" si="60"/>
        <v>1</v>
      </c>
      <c r="BZ47" s="199">
        <f t="shared" si="61"/>
        <v>1</v>
      </c>
      <c r="CA47" s="199">
        <f t="shared" si="62"/>
        <v>1</v>
      </c>
      <c r="CB47" s="199">
        <f t="shared" si="63"/>
        <v>0</v>
      </c>
      <c r="CC47" s="199">
        <f t="shared" si="64"/>
        <v>1</v>
      </c>
      <c r="CD47" s="199">
        <f t="shared" si="65"/>
        <v>2</v>
      </c>
      <c r="CE47" s="204">
        <f t="shared" si="66"/>
        <v>1</v>
      </c>
      <c r="CF47" s="206" t="str">
        <f t="shared" si="67"/>
        <v/>
      </c>
      <c r="CG47" s="194" t="str">
        <f t="shared" si="68"/>
        <v/>
      </c>
      <c r="CH47" s="194" t="str">
        <f t="shared" si="69"/>
        <v/>
      </c>
      <c r="CI47" s="194" t="str">
        <f t="shared" si="70"/>
        <v/>
      </c>
      <c r="CJ47" s="194" t="str">
        <f t="shared" si="71"/>
        <v/>
      </c>
      <c r="CK47" s="194" t="str">
        <f t="shared" si="72"/>
        <v/>
      </c>
      <c r="CL47" s="194" t="str">
        <f t="shared" si="73"/>
        <v/>
      </c>
      <c r="CM47" s="194" t="str">
        <f t="shared" si="74"/>
        <v/>
      </c>
      <c r="CN47" s="194" t="str">
        <f t="shared" si="75"/>
        <v/>
      </c>
      <c r="CO47" s="194" t="str">
        <f t="shared" si="76"/>
        <v/>
      </c>
      <c r="CP47" s="194" t="str">
        <f t="shared" si="77"/>
        <v/>
      </c>
      <c r="CQ47" s="194" t="str">
        <f t="shared" si="78"/>
        <v/>
      </c>
      <c r="CR47" s="194" t="str">
        <f t="shared" si="79"/>
        <v/>
      </c>
      <c r="CS47" s="194" t="str">
        <f t="shared" si="80"/>
        <v/>
      </c>
      <c r="CT47" s="194" t="str">
        <f t="shared" si="81"/>
        <v/>
      </c>
      <c r="CU47" s="194" t="str">
        <f t="shared" si="82"/>
        <v/>
      </c>
      <c r="CV47" s="194" t="str">
        <f t="shared" si="83"/>
        <v/>
      </c>
      <c r="CW47" s="194" t="str">
        <f t="shared" si="84"/>
        <v/>
      </c>
      <c r="CX47" s="194" t="str">
        <f t="shared" si="85"/>
        <v/>
      </c>
      <c r="CY47" s="194" t="str">
        <f t="shared" si="86"/>
        <v/>
      </c>
      <c r="CZ47" s="194" t="str">
        <f t="shared" si="87"/>
        <v/>
      </c>
      <c r="DA47" s="194" t="str">
        <f t="shared" si="88"/>
        <v/>
      </c>
      <c r="DB47" s="194" t="str">
        <f t="shared" si="89"/>
        <v/>
      </c>
      <c r="DC47" s="194" t="str">
        <f t="shared" si="90"/>
        <v/>
      </c>
      <c r="DD47" s="194" t="str">
        <f t="shared" si="91"/>
        <v/>
      </c>
      <c r="DE47" s="194" t="str">
        <f t="shared" si="92"/>
        <v/>
      </c>
    </row>
    <row r="48" spans="1:109" ht="12.75" customHeight="1" thickBot="1">
      <c r="A48" s="140">
        <f>IF('СПИСОК КЛАССА'!I48&gt;0,1,0)</f>
        <v>1</v>
      </c>
      <c r="B48" s="90">
        <v>24</v>
      </c>
      <c r="C48" s="91">
        <f>IF(NOT(ISBLANK('СПИСОК КЛАССА'!C48)),'СПИСОК КЛАССА'!C48,"")</f>
        <v>24</v>
      </c>
      <c r="D48" s="135" t="str">
        <f>IF(NOT(ISBLANK('СПИСОК КЛАССА'!D48)),IF($A48=1,'СПИСОК КЛАССА'!D48, "УЧЕНИК НЕ ВЫПОЛНЯЛ РАБОТУ"),"")</f>
        <v/>
      </c>
      <c r="E48" s="154">
        <f>IF($C48&lt;&gt;"",'СПИСОК КЛАССА'!I48,"")</f>
        <v>2</v>
      </c>
      <c r="F48" s="262" t="s">
        <v>36</v>
      </c>
      <c r="G48" s="237" t="s">
        <v>36</v>
      </c>
      <c r="H48" s="237" t="s">
        <v>36</v>
      </c>
      <c r="I48" s="237" t="s">
        <v>36</v>
      </c>
      <c r="J48" s="237" t="s">
        <v>36</v>
      </c>
      <c r="K48" s="237" t="s">
        <v>36</v>
      </c>
      <c r="L48" s="237" t="s">
        <v>36</v>
      </c>
      <c r="M48" s="237" t="s">
        <v>36</v>
      </c>
      <c r="N48" s="237" t="s">
        <v>36</v>
      </c>
      <c r="O48" s="237" t="s">
        <v>36</v>
      </c>
      <c r="P48" s="237" t="s">
        <v>36</v>
      </c>
      <c r="Q48" s="237" t="s">
        <v>36</v>
      </c>
      <c r="R48" s="237" t="s">
        <v>36</v>
      </c>
      <c r="S48" s="281" t="s">
        <v>36</v>
      </c>
      <c r="T48" s="262" t="s">
        <v>36</v>
      </c>
      <c r="U48" s="237" t="s">
        <v>36</v>
      </c>
      <c r="V48" s="237" t="s">
        <v>36</v>
      </c>
      <c r="W48" s="237" t="s">
        <v>36</v>
      </c>
      <c r="X48" s="237" t="s">
        <v>36</v>
      </c>
      <c r="Y48" s="237" t="s">
        <v>36</v>
      </c>
      <c r="Z48" s="237" t="s">
        <v>36</v>
      </c>
      <c r="AA48" s="237" t="s">
        <v>36</v>
      </c>
      <c r="AB48" s="237" t="s">
        <v>36</v>
      </c>
      <c r="AC48" s="237" t="s">
        <v>36</v>
      </c>
      <c r="AD48" s="237" t="s">
        <v>36</v>
      </c>
      <c r="AE48" s="237" t="s">
        <v>36</v>
      </c>
      <c r="AF48" s="92"/>
      <c r="AG48" s="92"/>
      <c r="AH48" s="92"/>
      <c r="AI48" s="92"/>
      <c r="AJ48" s="92"/>
      <c r="AK48" s="92"/>
      <c r="AL48" s="92"/>
      <c r="AM48" s="92"/>
      <c r="AN48" s="92"/>
      <c r="AO48" s="92"/>
      <c r="AP48" s="92"/>
      <c r="AQ48" s="92"/>
      <c r="AR48" s="92"/>
      <c r="AS48" s="92"/>
      <c r="AT48" s="169"/>
      <c r="AU48" s="171">
        <f t="shared" si="93"/>
        <v>0</v>
      </c>
      <c r="AV48" s="131">
        <f t="shared" si="94"/>
        <v>0</v>
      </c>
      <c r="AW48" s="132">
        <f t="shared" si="95"/>
        <v>0</v>
      </c>
      <c r="AX48" s="163">
        <f t="shared" si="96"/>
        <v>0</v>
      </c>
      <c r="AY48" s="132">
        <f t="shared" si="97"/>
        <v>0</v>
      </c>
      <c r="AZ48" s="163">
        <f t="shared" si="98"/>
        <v>0</v>
      </c>
      <c r="BA48" s="133" t="str">
        <f t="shared" si="99"/>
        <v>НЕДОСТАТОЧНЫЙ</v>
      </c>
      <c r="BB48" s="222">
        <f t="shared" si="100"/>
        <v>0.74078341013824889</v>
      </c>
      <c r="BC48" s="222">
        <f t="shared" si="101"/>
        <v>0.74579831932773111</v>
      </c>
      <c r="BD48" s="222">
        <f t="shared" si="102"/>
        <v>0.73469387755102045</v>
      </c>
      <c r="BE48" s="134"/>
      <c r="BF48" s="199" t="str">
        <f t="shared" si="41"/>
        <v/>
      </c>
      <c r="BG48" s="199" t="str">
        <f t="shared" si="42"/>
        <v/>
      </c>
      <c r="BH48" s="199" t="str">
        <f t="shared" si="43"/>
        <v/>
      </c>
      <c r="BI48" s="199" t="str">
        <f t="shared" si="44"/>
        <v/>
      </c>
      <c r="BJ48" s="199" t="str">
        <f t="shared" si="45"/>
        <v/>
      </c>
      <c r="BK48" s="199" t="str">
        <f t="shared" si="46"/>
        <v/>
      </c>
      <c r="BL48" s="199" t="str">
        <f t="shared" si="47"/>
        <v/>
      </c>
      <c r="BM48" s="199" t="str">
        <f t="shared" si="48"/>
        <v/>
      </c>
      <c r="BN48" s="199" t="str">
        <f t="shared" si="49"/>
        <v/>
      </c>
      <c r="BO48" s="199" t="str">
        <f t="shared" si="50"/>
        <v/>
      </c>
      <c r="BP48" s="199" t="str">
        <f t="shared" si="51"/>
        <v/>
      </c>
      <c r="BQ48" s="199" t="str">
        <f t="shared" si="52"/>
        <v/>
      </c>
      <c r="BR48" s="199" t="str">
        <f t="shared" si="53"/>
        <v/>
      </c>
      <c r="BS48" s="199" t="str">
        <f t="shared" si="54"/>
        <v/>
      </c>
      <c r="BT48" s="199" t="str">
        <f t="shared" si="55"/>
        <v/>
      </c>
      <c r="BU48" s="199" t="str">
        <f t="shared" si="56"/>
        <v/>
      </c>
      <c r="BV48" s="199" t="str">
        <f t="shared" si="57"/>
        <v/>
      </c>
      <c r="BW48" s="199" t="str">
        <f t="shared" si="58"/>
        <v/>
      </c>
      <c r="BX48" s="199" t="str">
        <f t="shared" si="59"/>
        <v/>
      </c>
      <c r="BY48" s="199" t="str">
        <f t="shared" si="60"/>
        <v/>
      </c>
      <c r="BZ48" s="199" t="str">
        <f t="shared" si="61"/>
        <v/>
      </c>
      <c r="CA48" s="199" t="str">
        <f t="shared" si="62"/>
        <v/>
      </c>
      <c r="CB48" s="199" t="str">
        <f t="shared" si="63"/>
        <v/>
      </c>
      <c r="CC48" s="199" t="str">
        <f t="shared" si="64"/>
        <v/>
      </c>
      <c r="CD48" s="199" t="str">
        <f t="shared" si="65"/>
        <v/>
      </c>
      <c r="CE48" s="204" t="str">
        <f t="shared" si="66"/>
        <v/>
      </c>
      <c r="CF48" s="206" t="str">
        <f t="shared" si="67"/>
        <v>N</v>
      </c>
      <c r="CG48" s="194" t="str">
        <f t="shared" si="68"/>
        <v>N</v>
      </c>
      <c r="CH48" s="194" t="str">
        <f t="shared" si="69"/>
        <v>N</v>
      </c>
      <c r="CI48" s="194" t="str">
        <f t="shared" si="70"/>
        <v>N</v>
      </c>
      <c r="CJ48" s="194" t="str">
        <f t="shared" si="71"/>
        <v>N</v>
      </c>
      <c r="CK48" s="194" t="str">
        <f t="shared" si="72"/>
        <v>N</v>
      </c>
      <c r="CL48" s="194" t="str">
        <f t="shared" si="73"/>
        <v>N</v>
      </c>
      <c r="CM48" s="194" t="str">
        <f t="shared" si="74"/>
        <v>N</v>
      </c>
      <c r="CN48" s="194" t="str">
        <f t="shared" si="75"/>
        <v>N</v>
      </c>
      <c r="CO48" s="194" t="str">
        <f t="shared" si="76"/>
        <v>N</v>
      </c>
      <c r="CP48" s="194" t="str">
        <f t="shared" si="77"/>
        <v>N</v>
      </c>
      <c r="CQ48" s="194" t="str">
        <f t="shared" si="78"/>
        <v>N</v>
      </c>
      <c r="CR48" s="194" t="str">
        <f t="shared" si="79"/>
        <v>N</v>
      </c>
      <c r="CS48" s="194" t="str">
        <f t="shared" si="80"/>
        <v>N</v>
      </c>
      <c r="CT48" s="194" t="str">
        <f t="shared" si="81"/>
        <v>N</v>
      </c>
      <c r="CU48" s="194" t="str">
        <f t="shared" si="82"/>
        <v>N</v>
      </c>
      <c r="CV48" s="194" t="str">
        <f t="shared" si="83"/>
        <v>N</v>
      </c>
      <c r="CW48" s="194" t="str">
        <f t="shared" si="84"/>
        <v>N</v>
      </c>
      <c r="CX48" s="194" t="str">
        <f t="shared" si="85"/>
        <v>N</v>
      </c>
      <c r="CY48" s="194" t="str">
        <f t="shared" si="86"/>
        <v>N</v>
      </c>
      <c r="CZ48" s="194" t="str">
        <f t="shared" si="87"/>
        <v>N</v>
      </c>
      <c r="DA48" s="194" t="str">
        <f t="shared" si="88"/>
        <v>N</v>
      </c>
      <c r="DB48" s="194" t="str">
        <f t="shared" si="89"/>
        <v>N</v>
      </c>
      <c r="DC48" s="194" t="str">
        <f t="shared" si="90"/>
        <v>N</v>
      </c>
      <c r="DD48" s="194" t="str">
        <f t="shared" si="91"/>
        <v>N</v>
      </c>
      <c r="DE48" s="194" t="str">
        <f t="shared" si="92"/>
        <v>N</v>
      </c>
    </row>
    <row r="49" spans="1:109" ht="12.75" customHeight="1" thickBot="1">
      <c r="A49" s="140">
        <f>IF('СПИСОК КЛАССА'!I49&gt;0,1,0)</f>
        <v>1</v>
      </c>
      <c r="B49" s="90">
        <v>25</v>
      </c>
      <c r="C49" s="91">
        <f>IF(NOT(ISBLANK('СПИСОК КЛАССА'!C49)),'СПИСОК КЛАССА'!C49,"")</f>
        <v>25</v>
      </c>
      <c r="D49" s="135" t="str">
        <f>IF(NOT(ISBLANK('СПИСОК КЛАССА'!D49)),IF($A49=1,'СПИСОК КЛАССА'!D49, "УЧЕНИК НЕ ВЫПОЛНЯЛ РАБОТУ"),"")</f>
        <v/>
      </c>
      <c r="E49" s="154">
        <f>IF($C49&lt;&gt;"",'СПИСОК КЛАССА'!I49,"")</f>
        <v>1</v>
      </c>
      <c r="F49" s="262">
        <v>1</v>
      </c>
      <c r="G49" s="237">
        <v>1</v>
      </c>
      <c r="H49" s="237">
        <v>1</v>
      </c>
      <c r="I49" s="237">
        <v>1</v>
      </c>
      <c r="J49" s="237">
        <v>2</v>
      </c>
      <c r="K49" s="237">
        <v>1</v>
      </c>
      <c r="L49" s="237">
        <v>1</v>
      </c>
      <c r="M49" s="237">
        <v>1</v>
      </c>
      <c r="N49" s="237">
        <v>1</v>
      </c>
      <c r="O49" s="237">
        <v>1</v>
      </c>
      <c r="P49" s="237">
        <v>1</v>
      </c>
      <c r="Q49" s="237">
        <v>1</v>
      </c>
      <c r="R49" s="237">
        <v>1</v>
      </c>
      <c r="S49" s="281">
        <v>1</v>
      </c>
      <c r="T49" s="262">
        <v>1</v>
      </c>
      <c r="U49" s="237">
        <v>0</v>
      </c>
      <c r="V49" s="237">
        <v>1</v>
      </c>
      <c r="W49" s="237">
        <v>0</v>
      </c>
      <c r="X49" s="237">
        <v>0</v>
      </c>
      <c r="Y49" s="237">
        <v>0</v>
      </c>
      <c r="Z49" s="237">
        <v>0</v>
      </c>
      <c r="AA49" s="237">
        <v>1</v>
      </c>
      <c r="AB49" s="237">
        <v>1</v>
      </c>
      <c r="AC49" s="237">
        <v>1</v>
      </c>
      <c r="AD49" s="237">
        <v>1</v>
      </c>
      <c r="AE49" s="237">
        <v>0</v>
      </c>
      <c r="AF49" s="92"/>
      <c r="AG49" s="92"/>
      <c r="AH49" s="92"/>
      <c r="AI49" s="92"/>
      <c r="AJ49" s="92"/>
      <c r="AK49" s="92"/>
      <c r="AL49" s="92"/>
      <c r="AM49" s="92"/>
      <c r="AN49" s="92"/>
      <c r="AO49" s="92"/>
      <c r="AP49" s="92"/>
      <c r="AQ49" s="92"/>
      <c r="AR49" s="92"/>
      <c r="AS49" s="92"/>
      <c r="AT49" s="169"/>
      <c r="AU49" s="171">
        <f t="shared" si="93"/>
        <v>21</v>
      </c>
      <c r="AV49" s="131">
        <f t="shared" si="94"/>
        <v>0.67741935483870963</v>
      </c>
      <c r="AW49" s="132">
        <f t="shared" si="95"/>
        <v>15</v>
      </c>
      <c r="AX49" s="163">
        <f t="shared" si="96"/>
        <v>0.88235294117647056</v>
      </c>
      <c r="AY49" s="132">
        <f t="shared" si="97"/>
        <v>6</v>
      </c>
      <c r="AZ49" s="163">
        <f t="shared" si="98"/>
        <v>0.42857142857142855</v>
      </c>
      <c r="BA49" s="133" t="str">
        <f t="shared" si="99"/>
        <v>ВЫСОКИЙ</v>
      </c>
      <c r="BB49" s="222">
        <f t="shared" si="100"/>
        <v>0.74078341013824889</v>
      </c>
      <c r="BC49" s="222">
        <f t="shared" si="101"/>
        <v>0.74579831932773111</v>
      </c>
      <c r="BD49" s="222">
        <f t="shared" si="102"/>
        <v>0.73469387755102045</v>
      </c>
      <c r="BE49" s="134"/>
      <c r="BF49" s="199">
        <f t="shared" si="41"/>
        <v>1</v>
      </c>
      <c r="BG49" s="199">
        <f t="shared" si="42"/>
        <v>1</v>
      </c>
      <c r="BH49" s="199">
        <f t="shared" si="43"/>
        <v>1</v>
      </c>
      <c r="BI49" s="199">
        <f t="shared" si="44"/>
        <v>1</v>
      </c>
      <c r="BJ49" s="199">
        <f t="shared" si="45"/>
        <v>2</v>
      </c>
      <c r="BK49" s="199">
        <f t="shared" si="46"/>
        <v>1</v>
      </c>
      <c r="BL49" s="199">
        <f t="shared" si="47"/>
        <v>1</v>
      </c>
      <c r="BM49" s="199">
        <f t="shared" si="48"/>
        <v>1</v>
      </c>
      <c r="BN49" s="199">
        <f t="shared" si="49"/>
        <v>1</v>
      </c>
      <c r="BO49" s="199">
        <f t="shared" si="50"/>
        <v>1</v>
      </c>
      <c r="BP49" s="199">
        <f t="shared" si="51"/>
        <v>1</v>
      </c>
      <c r="BQ49" s="199">
        <f t="shared" si="52"/>
        <v>1</v>
      </c>
      <c r="BR49" s="199">
        <f t="shared" si="53"/>
        <v>1</v>
      </c>
      <c r="BS49" s="199">
        <f t="shared" si="54"/>
        <v>1</v>
      </c>
      <c r="BT49" s="199">
        <f t="shared" si="55"/>
        <v>1</v>
      </c>
      <c r="BU49" s="199">
        <f t="shared" si="56"/>
        <v>0</v>
      </c>
      <c r="BV49" s="199">
        <f t="shared" si="57"/>
        <v>1</v>
      </c>
      <c r="BW49" s="199">
        <f t="shared" si="58"/>
        <v>0</v>
      </c>
      <c r="BX49" s="199">
        <f t="shared" si="59"/>
        <v>0</v>
      </c>
      <c r="BY49" s="199">
        <f t="shared" si="60"/>
        <v>0</v>
      </c>
      <c r="BZ49" s="199">
        <f t="shared" si="61"/>
        <v>0</v>
      </c>
      <c r="CA49" s="199">
        <f t="shared" si="62"/>
        <v>1</v>
      </c>
      <c r="CB49" s="199">
        <f t="shared" si="63"/>
        <v>1</v>
      </c>
      <c r="CC49" s="199">
        <f t="shared" si="64"/>
        <v>1</v>
      </c>
      <c r="CD49" s="199">
        <f t="shared" si="65"/>
        <v>1</v>
      </c>
      <c r="CE49" s="204">
        <f t="shared" si="66"/>
        <v>0</v>
      </c>
      <c r="CF49" s="206" t="str">
        <f t="shared" si="67"/>
        <v/>
      </c>
      <c r="CG49" s="194" t="str">
        <f t="shared" si="68"/>
        <v/>
      </c>
      <c r="CH49" s="194" t="str">
        <f t="shared" si="69"/>
        <v/>
      </c>
      <c r="CI49" s="194" t="str">
        <f t="shared" si="70"/>
        <v/>
      </c>
      <c r="CJ49" s="194" t="str">
        <f t="shared" si="71"/>
        <v/>
      </c>
      <c r="CK49" s="194" t="str">
        <f t="shared" si="72"/>
        <v/>
      </c>
      <c r="CL49" s="194" t="str">
        <f t="shared" si="73"/>
        <v/>
      </c>
      <c r="CM49" s="194" t="str">
        <f t="shared" si="74"/>
        <v/>
      </c>
      <c r="CN49" s="194" t="str">
        <f t="shared" si="75"/>
        <v/>
      </c>
      <c r="CO49" s="194" t="str">
        <f t="shared" si="76"/>
        <v/>
      </c>
      <c r="CP49" s="194" t="str">
        <f t="shared" si="77"/>
        <v/>
      </c>
      <c r="CQ49" s="194" t="str">
        <f t="shared" si="78"/>
        <v/>
      </c>
      <c r="CR49" s="194" t="str">
        <f t="shared" si="79"/>
        <v/>
      </c>
      <c r="CS49" s="194" t="str">
        <f t="shared" si="80"/>
        <v/>
      </c>
      <c r="CT49" s="194" t="str">
        <f t="shared" si="81"/>
        <v/>
      </c>
      <c r="CU49" s="194" t="str">
        <f t="shared" si="82"/>
        <v/>
      </c>
      <c r="CV49" s="194" t="str">
        <f t="shared" si="83"/>
        <v/>
      </c>
      <c r="CW49" s="194" t="str">
        <f t="shared" si="84"/>
        <v/>
      </c>
      <c r="CX49" s="194" t="str">
        <f t="shared" si="85"/>
        <v/>
      </c>
      <c r="CY49" s="194" t="str">
        <f t="shared" si="86"/>
        <v/>
      </c>
      <c r="CZ49" s="194" t="str">
        <f t="shared" si="87"/>
        <v/>
      </c>
      <c r="DA49" s="194" t="str">
        <f t="shared" si="88"/>
        <v/>
      </c>
      <c r="DB49" s="194" t="str">
        <f t="shared" si="89"/>
        <v/>
      </c>
      <c r="DC49" s="194" t="str">
        <f t="shared" si="90"/>
        <v/>
      </c>
      <c r="DD49" s="194" t="str">
        <f t="shared" si="91"/>
        <v/>
      </c>
      <c r="DE49" s="194" t="str">
        <f t="shared" si="92"/>
        <v/>
      </c>
    </row>
    <row r="50" spans="1:109" ht="12.75" customHeight="1" thickBot="1">
      <c r="A50" s="140">
        <f>IF('СПИСОК КЛАССА'!I50&gt;0,1,0)</f>
        <v>1</v>
      </c>
      <c r="B50" s="90">
        <v>26</v>
      </c>
      <c r="C50" s="91">
        <f>IF(NOT(ISBLANK('СПИСОК КЛАССА'!C50)),'СПИСОК КЛАССА'!C50,"")</f>
        <v>26</v>
      </c>
      <c r="D50" s="135" t="str">
        <f>IF(NOT(ISBLANK('СПИСОК КЛАССА'!D50)),IF($A50=1,'СПИСОК КЛАССА'!D50, "УЧЕНИК НЕ ВЫПОЛНЯЛ РАБОТУ"),"")</f>
        <v/>
      </c>
      <c r="E50" s="154">
        <f>IF($C50&lt;&gt;"",'СПИСОК КЛАССА'!I50,"")</f>
        <v>1</v>
      </c>
      <c r="F50" s="262">
        <v>1</v>
      </c>
      <c r="G50" s="237">
        <v>1</v>
      </c>
      <c r="H50" s="237">
        <v>1</v>
      </c>
      <c r="I50" s="237">
        <v>1</v>
      </c>
      <c r="J50" s="237">
        <v>2</v>
      </c>
      <c r="K50" s="237">
        <v>1</v>
      </c>
      <c r="L50" s="237">
        <v>2</v>
      </c>
      <c r="M50" s="237">
        <v>1</v>
      </c>
      <c r="N50" s="237">
        <v>1</v>
      </c>
      <c r="O50" s="237">
        <v>1</v>
      </c>
      <c r="P50" s="237">
        <v>0</v>
      </c>
      <c r="Q50" s="237">
        <v>1</v>
      </c>
      <c r="R50" s="237">
        <v>2</v>
      </c>
      <c r="S50" s="281">
        <v>1</v>
      </c>
      <c r="T50" s="262">
        <v>1</v>
      </c>
      <c r="U50" s="237">
        <v>1</v>
      </c>
      <c r="V50" s="237">
        <v>1</v>
      </c>
      <c r="W50" s="237">
        <v>0</v>
      </c>
      <c r="X50" s="237">
        <v>1</v>
      </c>
      <c r="Y50" s="237">
        <v>1</v>
      </c>
      <c r="Z50" s="237">
        <v>1</v>
      </c>
      <c r="AA50" s="237">
        <v>2</v>
      </c>
      <c r="AB50" s="237">
        <v>1</v>
      </c>
      <c r="AC50" s="237">
        <v>0</v>
      </c>
      <c r="AD50" s="237">
        <v>2</v>
      </c>
      <c r="AE50" s="237">
        <v>0</v>
      </c>
      <c r="AF50" s="92"/>
      <c r="AG50" s="92"/>
      <c r="AH50" s="92"/>
      <c r="AI50" s="92"/>
      <c r="AJ50" s="92"/>
      <c r="AK50" s="92"/>
      <c r="AL50" s="92"/>
      <c r="AM50" s="92"/>
      <c r="AN50" s="92"/>
      <c r="AO50" s="92"/>
      <c r="AP50" s="92"/>
      <c r="AQ50" s="92"/>
      <c r="AR50" s="92"/>
      <c r="AS50" s="92"/>
      <c r="AT50" s="169"/>
      <c r="AU50" s="171">
        <f t="shared" si="93"/>
        <v>27</v>
      </c>
      <c r="AV50" s="131">
        <f t="shared" si="94"/>
        <v>0.87096774193548387</v>
      </c>
      <c r="AW50" s="132">
        <f t="shared" si="95"/>
        <v>16</v>
      </c>
      <c r="AX50" s="163">
        <f t="shared" si="96"/>
        <v>0.94117647058823528</v>
      </c>
      <c r="AY50" s="132">
        <f t="shared" si="97"/>
        <v>11</v>
      </c>
      <c r="AZ50" s="163">
        <f t="shared" si="98"/>
        <v>0.7857142857142857</v>
      </c>
      <c r="BA50" s="133" t="str">
        <f t="shared" si="99"/>
        <v>ВЫСШИЙ</v>
      </c>
      <c r="BB50" s="222">
        <f t="shared" si="100"/>
        <v>0.74078341013824889</v>
      </c>
      <c r="BC50" s="222">
        <f t="shared" si="101"/>
        <v>0.74579831932773111</v>
      </c>
      <c r="BD50" s="222">
        <f t="shared" si="102"/>
        <v>0.73469387755102045</v>
      </c>
      <c r="BE50" s="134"/>
      <c r="BF50" s="199">
        <f t="shared" si="41"/>
        <v>1</v>
      </c>
      <c r="BG50" s="199">
        <f t="shared" si="42"/>
        <v>1</v>
      </c>
      <c r="BH50" s="199">
        <f t="shared" si="43"/>
        <v>1</v>
      </c>
      <c r="BI50" s="199">
        <f t="shared" si="44"/>
        <v>1</v>
      </c>
      <c r="BJ50" s="199">
        <f t="shared" si="45"/>
        <v>2</v>
      </c>
      <c r="BK50" s="199">
        <f t="shared" si="46"/>
        <v>1</v>
      </c>
      <c r="BL50" s="199">
        <f t="shared" si="47"/>
        <v>2</v>
      </c>
      <c r="BM50" s="199">
        <f t="shared" si="48"/>
        <v>1</v>
      </c>
      <c r="BN50" s="199">
        <f t="shared" si="49"/>
        <v>1</v>
      </c>
      <c r="BO50" s="199">
        <f t="shared" si="50"/>
        <v>1</v>
      </c>
      <c r="BP50" s="199">
        <f t="shared" si="51"/>
        <v>0</v>
      </c>
      <c r="BQ50" s="199">
        <f t="shared" si="52"/>
        <v>1</v>
      </c>
      <c r="BR50" s="199">
        <f t="shared" si="53"/>
        <v>2</v>
      </c>
      <c r="BS50" s="199">
        <f t="shared" si="54"/>
        <v>1</v>
      </c>
      <c r="BT50" s="199">
        <f t="shared" si="55"/>
        <v>1</v>
      </c>
      <c r="BU50" s="199">
        <f t="shared" si="56"/>
        <v>1</v>
      </c>
      <c r="BV50" s="199">
        <f t="shared" si="57"/>
        <v>1</v>
      </c>
      <c r="BW50" s="199">
        <f t="shared" si="58"/>
        <v>0</v>
      </c>
      <c r="BX50" s="199">
        <f t="shared" si="59"/>
        <v>1</v>
      </c>
      <c r="BY50" s="199">
        <f t="shared" si="60"/>
        <v>1</v>
      </c>
      <c r="BZ50" s="199">
        <f t="shared" si="61"/>
        <v>1</v>
      </c>
      <c r="CA50" s="199">
        <f t="shared" si="62"/>
        <v>2</v>
      </c>
      <c r="CB50" s="199">
        <f t="shared" si="63"/>
        <v>1</v>
      </c>
      <c r="CC50" s="199">
        <f t="shared" si="64"/>
        <v>0</v>
      </c>
      <c r="CD50" s="199">
        <f t="shared" si="65"/>
        <v>2</v>
      </c>
      <c r="CE50" s="204">
        <f t="shared" si="66"/>
        <v>0</v>
      </c>
      <c r="CF50" s="206" t="str">
        <f t="shared" si="67"/>
        <v/>
      </c>
      <c r="CG50" s="194" t="str">
        <f t="shared" si="68"/>
        <v/>
      </c>
      <c r="CH50" s="194" t="str">
        <f t="shared" si="69"/>
        <v/>
      </c>
      <c r="CI50" s="194" t="str">
        <f t="shared" si="70"/>
        <v/>
      </c>
      <c r="CJ50" s="194" t="str">
        <f t="shared" si="71"/>
        <v/>
      </c>
      <c r="CK50" s="194" t="str">
        <f t="shared" si="72"/>
        <v/>
      </c>
      <c r="CL50" s="194" t="str">
        <f t="shared" si="73"/>
        <v/>
      </c>
      <c r="CM50" s="194" t="str">
        <f t="shared" si="74"/>
        <v/>
      </c>
      <c r="CN50" s="194" t="str">
        <f t="shared" si="75"/>
        <v/>
      </c>
      <c r="CO50" s="194" t="str">
        <f t="shared" si="76"/>
        <v/>
      </c>
      <c r="CP50" s="194" t="str">
        <f t="shared" si="77"/>
        <v/>
      </c>
      <c r="CQ50" s="194" t="str">
        <f t="shared" si="78"/>
        <v/>
      </c>
      <c r="CR50" s="194" t="str">
        <f t="shared" si="79"/>
        <v/>
      </c>
      <c r="CS50" s="194" t="str">
        <f t="shared" si="80"/>
        <v/>
      </c>
      <c r="CT50" s="194" t="str">
        <f t="shared" si="81"/>
        <v/>
      </c>
      <c r="CU50" s="194" t="str">
        <f t="shared" si="82"/>
        <v/>
      </c>
      <c r="CV50" s="194" t="str">
        <f t="shared" si="83"/>
        <v/>
      </c>
      <c r="CW50" s="194" t="str">
        <f t="shared" si="84"/>
        <v/>
      </c>
      <c r="CX50" s="194" t="str">
        <f t="shared" si="85"/>
        <v/>
      </c>
      <c r="CY50" s="194" t="str">
        <f t="shared" si="86"/>
        <v/>
      </c>
      <c r="CZ50" s="194" t="str">
        <f t="shared" si="87"/>
        <v/>
      </c>
      <c r="DA50" s="194" t="str">
        <f t="shared" si="88"/>
        <v/>
      </c>
      <c r="DB50" s="194" t="str">
        <f t="shared" si="89"/>
        <v/>
      </c>
      <c r="DC50" s="194" t="str">
        <f t="shared" si="90"/>
        <v/>
      </c>
      <c r="DD50" s="194" t="str">
        <f t="shared" si="91"/>
        <v/>
      </c>
      <c r="DE50" s="194" t="str">
        <f t="shared" si="92"/>
        <v/>
      </c>
    </row>
    <row r="51" spans="1:109" ht="12.75" customHeight="1" thickBot="1">
      <c r="A51" s="140">
        <f>IF('СПИСОК КЛАССА'!I51&gt;0,1,0)</f>
        <v>1</v>
      </c>
      <c r="B51" s="90">
        <v>27</v>
      </c>
      <c r="C51" s="91">
        <f>IF(NOT(ISBLANK('СПИСОК КЛАССА'!C51)),'СПИСОК КЛАССА'!C51,"")</f>
        <v>27</v>
      </c>
      <c r="D51" s="135" t="str">
        <f>IF(NOT(ISBLANK('СПИСОК КЛАССА'!D51)),IF($A51=1,'СПИСОК КЛАССА'!D51, "УЧЕНИК НЕ ВЫПОЛНЯЛ РАБОТУ"),"")</f>
        <v/>
      </c>
      <c r="E51" s="154">
        <f>IF($C51&lt;&gt;"",'СПИСОК КЛАССА'!I51,"")</f>
        <v>1</v>
      </c>
      <c r="F51" s="262">
        <v>1</v>
      </c>
      <c r="G51" s="237">
        <v>1</v>
      </c>
      <c r="H51" s="237">
        <v>0</v>
      </c>
      <c r="I51" s="237">
        <v>1</v>
      </c>
      <c r="J51" s="237">
        <v>1</v>
      </c>
      <c r="K51" s="237">
        <v>1</v>
      </c>
      <c r="L51" s="237">
        <v>2</v>
      </c>
      <c r="M51" s="237">
        <v>1</v>
      </c>
      <c r="N51" s="237">
        <v>1</v>
      </c>
      <c r="O51" s="237">
        <v>1</v>
      </c>
      <c r="P51" s="237">
        <v>1</v>
      </c>
      <c r="Q51" s="237">
        <v>1</v>
      </c>
      <c r="R51" s="237">
        <v>1</v>
      </c>
      <c r="S51" s="281">
        <v>1</v>
      </c>
      <c r="T51" s="262">
        <v>1</v>
      </c>
      <c r="U51" s="237">
        <v>1</v>
      </c>
      <c r="V51" s="237">
        <v>0</v>
      </c>
      <c r="W51" s="237">
        <v>1</v>
      </c>
      <c r="X51" s="237">
        <v>0</v>
      </c>
      <c r="Y51" s="237">
        <v>0</v>
      </c>
      <c r="Z51" s="237">
        <v>1</v>
      </c>
      <c r="AA51" s="237">
        <v>1</v>
      </c>
      <c r="AB51" s="237">
        <v>0</v>
      </c>
      <c r="AC51" s="237">
        <v>1</v>
      </c>
      <c r="AD51" s="237">
        <v>1</v>
      </c>
      <c r="AE51" s="237">
        <v>0</v>
      </c>
      <c r="AF51" s="92"/>
      <c r="AG51" s="92"/>
      <c r="AH51" s="92"/>
      <c r="AI51" s="92"/>
      <c r="AJ51" s="92"/>
      <c r="AK51" s="92"/>
      <c r="AL51" s="92"/>
      <c r="AM51" s="92"/>
      <c r="AN51" s="92"/>
      <c r="AO51" s="92"/>
      <c r="AP51" s="92"/>
      <c r="AQ51" s="92"/>
      <c r="AR51" s="92"/>
      <c r="AS51" s="92"/>
      <c r="AT51" s="169"/>
      <c r="AU51" s="171">
        <f t="shared" si="93"/>
        <v>21</v>
      </c>
      <c r="AV51" s="131">
        <f t="shared" si="94"/>
        <v>0.67741935483870963</v>
      </c>
      <c r="AW51" s="132">
        <f t="shared" si="95"/>
        <v>14</v>
      </c>
      <c r="AX51" s="163">
        <f t="shared" si="96"/>
        <v>0.82352941176470584</v>
      </c>
      <c r="AY51" s="132">
        <f t="shared" si="97"/>
        <v>7</v>
      </c>
      <c r="AZ51" s="163">
        <f t="shared" si="98"/>
        <v>0.5</v>
      </c>
      <c r="BA51" s="133" t="str">
        <f t="shared" si="99"/>
        <v>ВЫСОКИЙ</v>
      </c>
      <c r="BB51" s="222">
        <f t="shared" si="100"/>
        <v>0.74078341013824889</v>
      </c>
      <c r="BC51" s="222">
        <f t="shared" si="101"/>
        <v>0.74579831932773111</v>
      </c>
      <c r="BD51" s="222">
        <f t="shared" si="102"/>
        <v>0.73469387755102045</v>
      </c>
      <c r="BE51" s="134"/>
      <c r="BF51" s="199">
        <f t="shared" si="41"/>
        <v>1</v>
      </c>
      <c r="BG51" s="199">
        <f t="shared" si="42"/>
        <v>1</v>
      </c>
      <c r="BH51" s="199">
        <f t="shared" si="43"/>
        <v>0</v>
      </c>
      <c r="BI51" s="199">
        <f t="shared" si="44"/>
        <v>1</v>
      </c>
      <c r="BJ51" s="199">
        <f t="shared" si="45"/>
        <v>1</v>
      </c>
      <c r="BK51" s="199">
        <f t="shared" si="46"/>
        <v>1</v>
      </c>
      <c r="BL51" s="199">
        <f t="shared" si="47"/>
        <v>2</v>
      </c>
      <c r="BM51" s="199">
        <f t="shared" si="48"/>
        <v>1</v>
      </c>
      <c r="BN51" s="199">
        <f t="shared" si="49"/>
        <v>1</v>
      </c>
      <c r="BO51" s="199">
        <f t="shared" si="50"/>
        <v>1</v>
      </c>
      <c r="BP51" s="199">
        <f t="shared" si="51"/>
        <v>1</v>
      </c>
      <c r="BQ51" s="199">
        <f t="shared" si="52"/>
        <v>1</v>
      </c>
      <c r="BR51" s="199">
        <f t="shared" si="53"/>
        <v>1</v>
      </c>
      <c r="BS51" s="199">
        <f t="shared" si="54"/>
        <v>1</v>
      </c>
      <c r="BT51" s="199">
        <f t="shared" si="55"/>
        <v>1</v>
      </c>
      <c r="BU51" s="199">
        <f t="shared" si="56"/>
        <v>1</v>
      </c>
      <c r="BV51" s="199">
        <f t="shared" si="57"/>
        <v>0</v>
      </c>
      <c r="BW51" s="199">
        <f t="shared" si="58"/>
        <v>1</v>
      </c>
      <c r="BX51" s="199">
        <f t="shared" si="59"/>
        <v>0</v>
      </c>
      <c r="BY51" s="199">
        <f t="shared" si="60"/>
        <v>0</v>
      </c>
      <c r="BZ51" s="199">
        <f t="shared" si="61"/>
        <v>1</v>
      </c>
      <c r="CA51" s="199">
        <f t="shared" si="62"/>
        <v>1</v>
      </c>
      <c r="CB51" s="199">
        <f t="shared" si="63"/>
        <v>0</v>
      </c>
      <c r="CC51" s="199">
        <f t="shared" si="64"/>
        <v>1</v>
      </c>
      <c r="CD51" s="199">
        <f t="shared" si="65"/>
        <v>1</v>
      </c>
      <c r="CE51" s="204">
        <f t="shared" si="66"/>
        <v>0</v>
      </c>
      <c r="CF51" s="206" t="str">
        <f t="shared" si="67"/>
        <v/>
      </c>
      <c r="CG51" s="194" t="str">
        <f t="shared" si="68"/>
        <v/>
      </c>
      <c r="CH51" s="194" t="str">
        <f t="shared" si="69"/>
        <v/>
      </c>
      <c r="CI51" s="194" t="str">
        <f t="shared" si="70"/>
        <v/>
      </c>
      <c r="CJ51" s="194" t="str">
        <f t="shared" si="71"/>
        <v/>
      </c>
      <c r="CK51" s="194" t="str">
        <f t="shared" si="72"/>
        <v/>
      </c>
      <c r="CL51" s="194" t="str">
        <f t="shared" si="73"/>
        <v/>
      </c>
      <c r="CM51" s="194" t="str">
        <f t="shared" si="74"/>
        <v/>
      </c>
      <c r="CN51" s="194" t="str">
        <f t="shared" si="75"/>
        <v/>
      </c>
      <c r="CO51" s="194" t="str">
        <f t="shared" si="76"/>
        <v/>
      </c>
      <c r="CP51" s="194" t="str">
        <f t="shared" si="77"/>
        <v/>
      </c>
      <c r="CQ51" s="194" t="str">
        <f t="shared" si="78"/>
        <v/>
      </c>
      <c r="CR51" s="194" t="str">
        <f t="shared" si="79"/>
        <v/>
      </c>
      <c r="CS51" s="194" t="str">
        <f t="shared" si="80"/>
        <v/>
      </c>
      <c r="CT51" s="194" t="str">
        <f t="shared" si="81"/>
        <v/>
      </c>
      <c r="CU51" s="194" t="str">
        <f t="shared" si="82"/>
        <v/>
      </c>
      <c r="CV51" s="194" t="str">
        <f t="shared" si="83"/>
        <v/>
      </c>
      <c r="CW51" s="194" t="str">
        <f t="shared" si="84"/>
        <v/>
      </c>
      <c r="CX51" s="194" t="str">
        <f t="shared" si="85"/>
        <v/>
      </c>
      <c r="CY51" s="194" t="str">
        <f t="shared" si="86"/>
        <v/>
      </c>
      <c r="CZ51" s="194" t="str">
        <f t="shared" si="87"/>
        <v/>
      </c>
      <c r="DA51" s="194" t="str">
        <f t="shared" si="88"/>
        <v/>
      </c>
      <c r="DB51" s="194" t="str">
        <f t="shared" si="89"/>
        <v/>
      </c>
      <c r="DC51" s="194" t="str">
        <f t="shared" si="90"/>
        <v/>
      </c>
      <c r="DD51" s="194" t="str">
        <f t="shared" si="91"/>
        <v/>
      </c>
      <c r="DE51" s="194" t="str">
        <f t="shared" si="92"/>
        <v/>
      </c>
    </row>
    <row r="52" spans="1:109" ht="12.75" customHeight="1" thickBot="1">
      <c r="A52" s="140">
        <f>IF('СПИСОК КЛАССА'!I52&gt;0,1,0)</f>
        <v>1</v>
      </c>
      <c r="B52" s="90">
        <v>28</v>
      </c>
      <c r="C52" s="91">
        <f>IF(NOT(ISBLANK('СПИСОК КЛАССА'!C52)),'СПИСОК КЛАССА'!C52,"")</f>
        <v>28</v>
      </c>
      <c r="D52" s="135" t="str">
        <f>IF(NOT(ISBLANK('СПИСОК КЛАССА'!D52)),IF($A52=1,'СПИСОК КЛАССА'!D52, "УЧЕНИК НЕ ВЫПОЛНЯЛ РАБОТУ"),"")</f>
        <v/>
      </c>
      <c r="E52" s="154">
        <f>IF($C52&lt;&gt;"",'СПИСОК КЛАССА'!I52,"")</f>
        <v>1</v>
      </c>
      <c r="F52" s="262">
        <v>1</v>
      </c>
      <c r="G52" s="237">
        <v>1</v>
      </c>
      <c r="H52" s="237">
        <v>1</v>
      </c>
      <c r="I52" s="237">
        <v>1</v>
      </c>
      <c r="J52" s="237">
        <v>1</v>
      </c>
      <c r="K52" s="237">
        <v>0</v>
      </c>
      <c r="L52" s="237">
        <v>1</v>
      </c>
      <c r="M52" s="237">
        <v>0</v>
      </c>
      <c r="N52" s="237">
        <v>1</v>
      </c>
      <c r="O52" s="237">
        <v>1</v>
      </c>
      <c r="P52" s="237">
        <v>1</v>
      </c>
      <c r="Q52" s="237">
        <v>1</v>
      </c>
      <c r="R52" s="237">
        <v>0</v>
      </c>
      <c r="S52" s="281">
        <v>1</v>
      </c>
      <c r="T52" s="262">
        <v>1</v>
      </c>
      <c r="U52" s="237">
        <v>1</v>
      </c>
      <c r="V52" s="237">
        <v>0</v>
      </c>
      <c r="W52" s="237">
        <v>0</v>
      </c>
      <c r="X52" s="237">
        <v>1</v>
      </c>
      <c r="Y52" s="237">
        <v>0</v>
      </c>
      <c r="Z52" s="237">
        <v>1</v>
      </c>
      <c r="AA52" s="237">
        <v>2</v>
      </c>
      <c r="AB52" s="237">
        <v>0</v>
      </c>
      <c r="AC52" s="237">
        <v>1</v>
      </c>
      <c r="AD52" s="237">
        <v>1</v>
      </c>
      <c r="AE52" s="237">
        <v>1</v>
      </c>
      <c r="AF52" s="92"/>
      <c r="AG52" s="92"/>
      <c r="AH52" s="92"/>
      <c r="AI52" s="92"/>
      <c r="AJ52" s="92"/>
      <c r="AK52" s="92"/>
      <c r="AL52" s="92"/>
      <c r="AM52" s="92"/>
      <c r="AN52" s="92"/>
      <c r="AO52" s="92"/>
      <c r="AP52" s="92"/>
      <c r="AQ52" s="92"/>
      <c r="AR52" s="92"/>
      <c r="AS52" s="92"/>
      <c r="AT52" s="169"/>
      <c r="AU52" s="171">
        <f t="shared" si="93"/>
        <v>20</v>
      </c>
      <c r="AV52" s="131">
        <f t="shared" si="94"/>
        <v>0.64516129032258063</v>
      </c>
      <c r="AW52" s="132">
        <f t="shared" si="95"/>
        <v>11</v>
      </c>
      <c r="AX52" s="163">
        <f t="shared" si="96"/>
        <v>0.6470588235294118</v>
      </c>
      <c r="AY52" s="132">
        <f t="shared" si="97"/>
        <v>9</v>
      </c>
      <c r="AZ52" s="163">
        <f t="shared" si="98"/>
        <v>0.6428571428571429</v>
      </c>
      <c r="BA52" s="133" t="str">
        <f t="shared" si="99"/>
        <v>ВЫСОКИЙ</v>
      </c>
      <c r="BB52" s="222">
        <f t="shared" si="100"/>
        <v>0.74078341013824889</v>
      </c>
      <c r="BC52" s="222">
        <f t="shared" si="101"/>
        <v>0.74579831932773111</v>
      </c>
      <c r="BD52" s="222">
        <f t="shared" si="102"/>
        <v>0.73469387755102045</v>
      </c>
      <c r="BE52" s="134"/>
      <c r="BF52" s="199">
        <f t="shared" si="41"/>
        <v>1</v>
      </c>
      <c r="BG52" s="199">
        <f t="shared" si="42"/>
        <v>1</v>
      </c>
      <c r="BH52" s="199">
        <f t="shared" si="43"/>
        <v>1</v>
      </c>
      <c r="BI52" s="199">
        <f t="shared" si="44"/>
        <v>1</v>
      </c>
      <c r="BJ52" s="199">
        <f t="shared" si="45"/>
        <v>1</v>
      </c>
      <c r="BK52" s="199">
        <f t="shared" si="46"/>
        <v>0</v>
      </c>
      <c r="BL52" s="199">
        <f t="shared" si="47"/>
        <v>1</v>
      </c>
      <c r="BM52" s="199">
        <f t="shared" si="48"/>
        <v>0</v>
      </c>
      <c r="BN52" s="199">
        <f t="shared" si="49"/>
        <v>1</v>
      </c>
      <c r="BO52" s="199">
        <f t="shared" si="50"/>
        <v>1</v>
      </c>
      <c r="BP52" s="199">
        <f t="shared" si="51"/>
        <v>1</v>
      </c>
      <c r="BQ52" s="199">
        <f t="shared" si="52"/>
        <v>1</v>
      </c>
      <c r="BR52" s="199">
        <f t="shared" si="53"/>
        <v>0</v>
      </c>
      <c r="BS52" s="199">
        <f t="shared" si="54"/>
        <v>1</v>
      </c>
      <c r="BT52" s="199">
        <f t="shared" si="55"/>
        <v>1</v>
      </c>
      <c r="BU52" s="199">
        <f t="shared" si="56"/>
        <v>1</v>
      </c>
      <c r="BV52" s="199">
        <f t="shared" si="57"/>
        <v>0</v>
      </c>
      <c r="BW52" s="199">
        <f t="shared" si="58"/>
        <v>0</v>
      </c>
      <c r="BX52" s="199">
        <f t="shared" si="59"/>
        <v>1</v>
      </c>
      <c r="BY52" s="199">
        <f t="shared" si="60"/>
        <v>0</v>
      </c>
      <c r="BZ52" s="199">
        <f t="shared" si="61"/>
        <v>1</v>
      </c>
      <c r="CA52" s="199">
        <f t="shared" si="62"/>
        <v>2</v>
      </c>
      <c r="CB52" s="199">
        <f t="shared" si="63"/>
        <v>0</v>
      </c>
      <c r="CC52" s="199">
        <f t="shared" si="64"/>
        <v>1</v>
      </c>
      <c r="CD52" s="199">
        <f t="shared" si="65"/>
        <v>1</v>
      </c>
      <c r="CE52" s="204">
        <f t="shared" si="66"/>
        <v>1</v>
      </c>
      <c r="CF52" s="206" t="str">
        <f t="shared" si="67"/>
        <v/>
      </c>
      <c r="CG52" s="194" t="str">
        <f t="shared" si="68"/>
        <v/>
      </c>
      <c r="CH52" s="194" t="str">
        <f t="shared" si="69"/>
        <v/>
      </c>
      <c r="CI52" s="194" t="str">
        <f t="shared" si="70"/>
        <v/>
      </c>
      <c r="CJ52" s="194" t="str">
        <f t="shared" si="71"/>
        <v/>
      </c>
      <c r="CK52" s="194" t="str">
        <f t="shared" si="72"/>
        <v/>
      </c>
      <c r="CL52" s="194" t="str">
        <f t="shared" si="73"/>
        <v/>
      </c>
      <c r="CM52" s="194" t="str">
        <f t="shared" si="74"/>
        <v/>
      </c>
      <c r="CN52" s="194" t="str">
        <f t="shared" si="75"/>
        <v/>
      </c>
      <c r="CO52" s="194" t="str">
        <f t="shared" si="76"/>
        <v/>
      </c>
      <c r="CP52" s="194" t="str">
        <f t="shared" si="77"/>
        <v/>
      </c>
      <c r="CQ52" s="194" t="str">
        <f t="shared" si="78"/>
        <v/>
      </c>
      <c r="CR52" s="194" t="str">
        <f t="shared" si="79"/>
        <v/>
      </c>
      <c r="CS52" s="194" t="str">
        <f t="shared" si="80"/>
        <v/>
      </c>
      <c r="CT52" s="194" t="str">
        <f t="shared" si="81"/>
        <v/>
      </c>
      <c r="CU52" s="194" t="str">
        <f t="shared" si="82"/>
        <v/>
      </c>
      <c r="CV52" s="194" t="str">
        <f t="shared" si="83"/>
        <v/>
      </c>
      <c r="CW52" s="194" t="str">
        <f t="shared" si="84"/>
        <v/>
      </c>
      <c r="CX52" s="194" t="str">
        <f t="shared" si="85"/>
        <v/>
      </c>
      <c r="CY52" s="194" t="str">
        <f t="shared" si="86"/>
        <v/>
      </c>
      <c r="CZ52" s="194" t="str">
        <f t="shared" si="87"/>
        <v/>
      </c>
      <c r="DA52" s="194" t="str">
        <f t="shared" si="88"/>
        <v/>
      </c>
      <c r="DB52" s="194" t="str">
        <f t="shared" si="89"/>
        <v/>
      </c>
      <c r="DC52" s="194" t="str">
        <f t="shared" si="90"/>
        <v/>
      </c>
      <c r="DD52" s="194" t="str">
        <f t="shared" si="91"/>
        <v/>
      </c>
      <c r="DE52" s="194" t="str">
        <f t="shared" si="92"/>
        <v/>
      </c>
    </row>
    <row r="53" spans="1:109" ht="12.75" customHeight="1" thickBot="1">
      <c r="A53" s="140">
        <f>IF('СПИСОК КЛАССА'!I53&gt;0,1,0)</f>
        <v>0</v>
      </c>
      <c r="B53" s="90">
        <v>29</v>
      </c>
      <c r="C53" s="91" t="str">
        <f>IF(NOT(ISBLANK('СПИСОК КЛАССА'!C53)),'СПИСОК КЛАССА'!C53,"")</f>
        <v/>
      </c>
      <c r="D53" s="135" t="str">
        <f>IF(NOT(ISBLANK('СПИСОК КЛАССА'!D53)),IF($A53=1,'СПИСОК КЛАССА'!D53, "УЧЕНИК НЕ ВЫПОЛНЯЛ РАБОТУ"),"")</f>
        <v/>
      </c>
      <c r="E53" s="154" t="str">
        <f>IF($C53&lt;&gt;"",'СПИСОК КЛАССА'!I53,"")</f>
        <v/>
      </c>
      <c r="F53" s="262"/>
      <c r="G53" s="237"/>
      <c r="H53" s="237"/>
      <c r="I53" s="237"/>
      <c r="J53" s="237"/>
      <c r="K53" s="237"/>
      <c r="L53" s="237"/>
      <c r="M53" s="237"/>
      <c r="N53" s="237"/>
      <c r="O53" s="237"/>
      <c r="P53" s="237"/>
      <c r="Q53" s="237"/>
      <c r="R53" s="237"/>
      <c r="S53" s="281"/>
      <c r="T53" s="262"/>
      <c r="U53" s="237"/>
      <c r="V53" s="237"/>
      <c r="W53" s="237"/>
      <c r="X53" s="237"/>
      <c r="Y53" s="237"/>
      <c r="Z53" s="237"/>
      <c r="AA53" s="237"/>
      <c r="AB53" s="237"/>
      <c r="AC53" s="237"/>
      <c r="AD53" s="237"/>
      <c r="AE53" s="237"/>
      <c r="AF53" s="92"/>
      <c r="AG53" s="92"/>
      <c r="AH53" s="92"/>
      <c r="AI53" s="92"/>
      <c r="AJ53" s="92"/>
      <c r="AK53" s="92"/>
      <c r="AL53" s="92"/>
      <c r="AM53" s="92"/>
      <c r="AN53" s="92"/>
      <c r="AO53" s="92"/>
      <c r="AP53" s="92"/>
      <c r="AQ53" s="92"/>
      <c r="AR53" s="92"/>
      <c r="AS53" s="92"/>
      <c r="AT53" s="169"/>
      <c r="AU53" s="171" t="str">
        <f t="shared" si="93"/>
        <v/>
      </c>
      <c r="AV53" s="131" t="str">
        <f t="shared" si="94"/>
        <v/>
      </c>
      <c r="AW53" s="132" t="str">
        <f t="shared" si="95"/>
        <v/>
      </c>
      <c r="AX53" s="163" t="str">
        <f t="shared" si="96"/>
        <v/>
      </c>
      <c r="AY53" s="132" t="str">
        <f t="shared" si="97"/>
        <v/>
      </c>
      <c r="AZ53" s="163" t="str">
        <f t="shared" si="98"/>
        <v/>
      </c>
      <c r="BA53" s="133" t="str">
        <f t="shared" si="99"/>
        <v/>
      </c>
      <c r="BB53" s="222">
        <f t="shared" si="100"/>
        <v>0.74078341013824889</v>
      </c>
      <c r="BC53" s="222">
        <f t="shared" si="101"/>
        <v>0.74579831932773111</v>
      </c>
      <c r="BD53" s="222">
        <f t="shared" si="102"/>
        <v>0.73469387755102045</v>
      </c>
      <c r="BE53" s="134"/>
      <c r="BF53" s="199" t="str">
        <f t="shared" si="41"/>
        <v/>
      </c>
      <c r="BG53" s="199" t="str">
        <f t="shared" si="42"/>
        <v/>
      </c>
      <c r="BH53" s="199" t="str">
        <f t="shared" si="43"/>
        <v/>
      </c>
      <c r="BI53" s="199" t="str">
        <f t="shared" si="44"/>
        <v/>
      </c>
      <c r="BJ53" s="199" t="str">
        <f t="shared" si="45"/>
        <v/>
      </c>
      <c r="BK53" s="199" t="str">
        <f t="shared" si="46"/>
        <v/>
      </c>
      <c r="BL53" s="199" t="str">
        <f t="shared" si="47"/>
        <v/>
      </c>
      <c r="BM53" s="199" t="str">
        <f t="shared" si="48"/>
        <v/>
      </c>
      <c r="BN53" s="199" t="str">
        <f t="shared" si="49"/>
        <v/>
      </c>
      <c r="BO53" s="199" t="str">
        <f t="shared" si="50"/>
        <v/>
      </c>
      <c r="BP53" s="199" t="str">
        <f t="shared" si="51"/>
        <v/>
      </c>
      <c r="BQ53" s="199" t="str">
        <f t="shared" si="52"/>
        <v/>
      </c>
      <c r="BR53" s="199" t="str">
        <f t="shared" si="53"/>
        <v/>
      </c>
      <c r="BS53" s="199" t="str">
        <f t="shared" si="54"/>
        <v/>
      </c>
      <c r="BT53" s="199" t="str">
        <f t="shared" si="55"/>
        <v/>
      </c>
      <c r="BU53" s="199" t="str">
        <f t="shared" si="56"/>
        <v/>
      </c>
      <c r="BV53" s="199" t="str">
        <f t="shared" si="57"/>
        <v/>
      </c>
      <c r="BW53" s="199" t="str">
        <f t="shared" si="58"/>
        <v/>
      </c>
      <c r="BX53" s="199" t="str">
        <f t="shared" si="59"/>
        <v/>
      </c>
      <c r="BY53" s="199" t="str">
        <f t="shared" si="60"/>
        <v/>
      </c>
      <c r="BZ53" s="199" t="str">
        <f t="shared" si="61"/>
        <v/>
      </c>
      <c r="CA53" s="199" t="str">
        <f t="shared" si="62"/>
        <v/>
      </c>
      <c r="CB53" s="199" t="str">
        <f t="shared" si="63"/>
        <v/>
      </c>
      <c r="CC53" s="199" t="str">
        <f t="shared" si="64"/>
        <v/>
      </c>
      <c r="CD53" s="199" t="str">
        <f t="shared" si="65"/>
        <v/>
      </c>
      <c r="CE53" s="204" t="str">
        <f t="shared" si="66"/>
        <v/>
      </c>
      <c r="CF53" s="206" t="str">
        <f t="shared" si="67"/>
        <v/>
      </c>
      <c r="CG53" s="194" t="str">
        <f t="shared" si="68"/>
        <v/>
      </c>
      <c r="CH53" s="194" t="str">
        <f t="shared" si="69"/>
        <v/>
      </c>
      <c r="CI53" s="194" t="str">
        <f t="shared" si="70"/>
        <v/>
      </c>
      <c r="CJ53" s="194" t="str">
        <f t="shared" si="71"/>
        <v/>
      </c>
      <c r="CK53" s="194" t="str">
        <f t="shared" si="72"/>
        <v/>
      </c>
      <c r="CL53" s="194" t="str">
        <f t="shared" si="73"/>
        <v/>
      </c>
      <c r="CM53" s="194" t="str">
        <f t="shared" si="74"/>
        <v/>
      </c>
      <c r="CN53" s="194" t="str">
        <f t="shared" si="75"/>
        <v/>
      </c>
      <c r="CO53" s="194" t="str">
        <f t="shared" si="76"/>
        <v/>
      </c>
      <c r="CP53" s="194" t="str">
        <f t="shared" si="77"/>
        <v/>
      </c>
      <c r="CQ53" s="194" t="str">
        <f t="shared" si="78"/>
        <v/>
      </c>
      <c r="CR53" s="194" t="str">
        <f t="shared" si="79"/>
        <v/>
      </c>
      <c r="CS53" s="194" t="str">
        <f t="shared" si="80"/>
        <v/>
      </c>
      <c r="CT53" s="194" t="str">
        <f t="shared" si="81"/>
        <v/>
      </c>
      <c r="CU53" s="194" t="str">
        <f t="shared" si="82"/>
        <v/>
      </c>
      <c r="CV53" s="194" t="str">
        <f t="shared" si="83"/>
        <v/>
      </c>
      <c r="CW53" s="194" t="str">
        <f t="shared" si="84"/>
        <v/>
      </c>
      <c r="CX53" s="194" t="str">
        <f t="shared" si="85"/>
        <v/>
      </c>
      <c r="CY53" s="194" t="str">
        <f t="shared" si="86"/>
        <v/>
      </c>
      <c r="CZ53" s="194" t="str">
        <f t="shared" si="87"/>
        <v/>
      </c>
      <c r="DA53" s="194" t="str">
        <f t="shared" si="88"/>
        <v/>
      </c>
      <c r="DB53" s="194" t="str">
        <f t="shared" si="89"/>
        <v/>
      </c>
      <c r="DC53" s="194" t="str">
        <f t="shared" si="90"/>
        <v/>
      </c>
      <c r="DD53" s="194" t="str">
        <f t="shared" si="91"/>
        <v/>
      </c>
      <c r="DE53" s="194" t="str">
        <f t="shared" si="92"/>
        <v/>
      </c>
    </row>
    <row r="54" spans="1:109" ht="12.75" customHeight="1" thickBot="1">
      <c r="A54" s="140">
        <f>IF('СПИСОК КЛАССА'!I54&gt;0,1,0)</f>
        <v>0</v>
      </c>
      <c r="B54" s="90">
        <v>30</v>
      </c>
      <c r="C54" s="91" t="str">
        <f>IF(NOT(ISBLANK('СПИСОК КЛАССА'!C54)),'СПИСОК КЛАССА'!C54,"")</f>
        <v/>
      </c>
      <c r="D54" s="135" t="str">
        <f>IF(NOT(ISBLANK('СПИСОК КЛАССА'!D54)),IF($A54=1,'СПИСОК КЛАССА'!D54, "УЧЕНИК НЕ ВЫПОЛНЯЛ РАБОТУ"),"")</f>
        <v/>
      </c>
      <c r="E54" s="154" t="str">
        <f>IF($C54&lt;&gt;"",'СПИСОК КЛАССА'!I54,"")</f>
        <v/>
      </c>
      <c r="F54" s="262"/>
      <c r="G54" s="237"/>
      <c r="H54" s="237"/>
      <c r="I54" s="237"/>
      <c r="J54" s="237"/>
      <c r="K54" s="237"/>
      <c r="L54" s="237"/>
      <c r="M54" s="237"/>
      <c r="N54" s="237"/>
      <c r="O54" s="237"/>
      <c r="P54" s="237"/>
      <c r="Q54" s="237"/>
      <c r="R54" s="237"/>
      <c r="S54" s="281"/>
      <c r="T54" s="262"/>
      <c r="U54" s="237"/>
      <c r="V54" s="237"/>
      <c r="W54" s="237"/>
      <c r="X54" s="237"/>
      <c r="Y54" s="237"/>
      <c r="Z54" s="237"/>
      <c r="AA54" s="237"/>
      <c r="AB54" s="237"/>
      <c r="AC54" s="237"/>
      <c r="AD54" s="237"/>
      <c r="AE54" s="237"/>
      <c r="AF54" s="92"/>
      <c r="AG54" s="92"/>
      <c r="AH54" s="92"/>
      <c r="AI54" s="92"/>
      <c r="AJ54" s="92"/>
      <c r="AK54" s="92"/>
      <c r="AL54" s="92"/>
      <c r="AM54" s="92"/>
      <c r="AN54" s="92"/>
      <c r="AO54" s="92"/>
      <c r="AP54" s="92"/>
      <c r="AQ54" s="92"/>
      <c r="AR54" s="92"/>
      <c r="AS54" s="92"/>
      <c r="AT54" s="169"/>
      <c r="AU54" s="171" t="str">
        <f t="shared" si="93"/>
        <v/>
      </c>
      <c r="AV54" s="131" t="str">
        <f t="shared" si="94"/>
        <v/>
      </c>
      <c r="AW54" s="132" t="str">
        <f t="shared" si="95"/>
        <v/>
      </c>
      <c r="AX54" s="163" t="str">
        <f t="shared" si="96"/>
        <v/>
      </c>
      <c r="AY54" s="132" t="str">
        <f t="shared" si="97"/>
        <v/>
      </c>
      <c r="AZ54" s="163" t="str">
        <f t="shared" si="98"/>
        <v/>
      </c>
      <c r="BA54" s="133" t="str">
        <f t="shared" si="99"/>
        <v/>
      </c>
      <c r="BB54" s="222">
        <f t="shared" si="100"/>
        <v>0.74078341013824889</v>
      </c>
      <c r="BC54" s="222">
        <f t="shared" si="101"/>
        <v>0.74579831932773111</v>
      </c>
      <c r="BD54" s="222">
        <f t="shared" si="102"/>
        <v>0.73469387755102045</v>
      </c>
      <c r="BE54" s="134"/>
      <c r="BF54" s="199" t="str">
        <f t="shared" si="41"/>
        <v/>
      </c>
      <c r="BG54" s="199" t="str">
        <f t="shared" si="42"/>
        <v/>
      </c>
      <c r="BH54" s="199" t="str">
        <f t="shared" si="43"/>
        <v/>
      </c>
      <c r="BI54" s="199" t="str">
        <f t="shared" si="44"/>
        <v/>
      </c>
      <c r="BJ54" s="199" t="str">
        <f t="shared" si="45"/>
        <v/>
      </c>
      <c r="BK54" s="199" t="str">
        <f t="shared" si="46"/>
        <v/>
      </c>
      <c r="BL54" s="199" t="str">
        <f t="shared" si="47"/>
        <v/>
      </c>
      <c r="BM54" s="199" t="str">
        <f t="shared" si="48"/>
        <v/>
      </c>
      <c r="BN54" s="199" t="str">
        <f t="shared" si="49"/>
        <v/>
      </c>
      <c r="BO54" s="199" t="str">
        <f t="shared" si="50"/>
        <v/>
      </c>
      <c r="BP54" s="199" t="str">
        <f t="shared" si="51"/>
        <v/>
      </c>
      <c r="BQ54" s="199" t="str">
        <f t="shared" si="52"/>
        <v/>
      </c>
      <c r="BR54" s="199" t="str">
        <f t="shared" si="53"/>
        <v/>
      </c>
      <c r="BS54" s="199" t="str">
        <f t="shared" si="54"/>
        <v/>
      </c>
      <c r="BT54" s="199" t="str">
        <f t="shared" si="55"/>
        <v/>
      </c>
      <c r="BU54" s="199" t="str">
        <f t="shared" si="56"/>
        <v/>
      </c>
      <c r="BV54" s="199" t="str">
        <f t="shared" si="57"/>
        <v/>
      </c>
      <c r="BW54" s="199" t="str">
        <f t="shared" si="58"/>
        <v/>
      </c>
      <c r="BX54" s="199" t="str">
        <f t="shared" si="59"/>
        <v/>
      </c>
      <c r="BY54" s="199" t="str">
        <f t="shared" si="60"/>
        <v/>
      </c>
      <c r="BZ54" s="199" t="str">
        <f t="shared" si="61"/>
        <v/>
      </c>
      <c r="CA54" s="199" t="str">
        <f t="shared" si="62"/>
        <v/>
      </c>
      <c r="CB54" s="199" t="str">
        <f t="shared" si="63"/>
        <v/>
      </c>
      <c r="CC54" s="199" t="str">
        <f t="shared" si="64"/>
        <v/>
      </c>
      <c r="CD54" s="199" t="str">
        <f t="shared" si="65"/>
        <v/>
      </c>
      <c r="CE54" s="204" t="str">
        <f t="shared" si="66"/>
        <v/>
      </c>
      <c r="CF54" s="206" t="str">
        <f t="shared" si="67"/>
        <v/>
      </c>
      <c r="CG54" s="194" t="str">
        <f t="shared" si="68"/>
        <v/>
      </c>
      <c r="CH54" s="194" t="str">
        <f t="shared" si="69"/>
        <v/>
      </c>
      <c r="CI54" s="194" t="str">
        <f t="shared" si="70"/>
        <v/>
      </c>
      <c r="CJ54" s="194" t="str">
        <f t="shared" si="71"/>
        <v/>
      </c>
      <c r="CK54" s="194" t="str">
        <f t="shared" si="72"/>
        <v/>
      </c>
      <c r="CL54" s="194" t="str">
        <f t="shared" si="73"/>
        <v/>
      </c>
      <c r="CM54" s="194" t="str">
        <f t="shared" si="74"/>
        <v/>
      </c>
      <c r="CN54" s="194" t="str">
        <f t="shared" si="75"/>
        <v/>
      </c>
      <c r="CO54" s="194" t="str">
        <f t="shared" si="76"/>
        <v/>
      </c>
      <c r="CP54" s="194" t="str">
        <f t="shared" si="77"/>
        <v/>
      </c>
      <c r="CQ54" s="194" t="str">
        <f t="shared" si="78"/>
        <v/>
      </c>
      <c r="CR54" s="194" t="str">
        <f t="shared" si="79"/>
        <v/>
      </c>
      <c r="CS54" s="194" t="str">
        <f t="shared" si="80"/>
        <v/>
      </c>
      <c r="CT54" s="194" t="str">
        <f t="shared" si="81"/>
        <v/>
      </c>
      <c r="CU54" s="194" t="str">
        <f t="shared" si="82"/>
        <v/>
      </c>
      <c r="CV54" s="194" t="str">
        <f t="shared" si="83"/>
        <v/>
      </c>
      <c r="CW54" s="194" t="str">
        <f t="shared" si="84"/>
        <v/>
      </c>
      <c r="CX54" s="194" t="str">
        <f t="shared" si="85"/>
        <v/>
      </c>
      <c r="CY54" s="194" t="str">
        <f t="shared" si="86"/>
        <v/>
      </c>
      <c r="CZ54" s="194" t="str">
        <f t="shared" si="87"/>
        <v/>
      </c>
      <c r="DA54" s="194" t="str">
        <f t="shared" si="88"/>
        <v/>
      </c>
      <c r="DB54" s="194" t="str">
        <f t="shared" si="89"/>
        <v/>
      </c>
      <c r="DC54" s="194" t="str">
        <f t="shared" si="90"/>
        <v/>
      </c>
      <c r="DD54" s="194" t="str">
        <f t="shared" si="91"/>
        <v/>
      </c>
      <c r="DE54" s="194" t="str">
        <f t="shared" si="92"/>
        <v/>
      </c>
    </row>
    <row r="55" spans="1:109" ht="12.75" customHeight="1" thickBot="1">
      <c r="A55" s="140">
        <f>IF('СПИСОК КЛАССА'!I55&gt;0,1,0)</f>
        <v>0</v>
      </c>
      <c r="B55" s="90">
        <v>31</v>
      </c>
      <c r="C55" s="91" t="str">
        <f>IF(NOT(ISBLANK('СПИСОК КЛАССА'!C55)),'СПИСОК КЛАССА'!C55,"")</f>
        <v/>
      </c>
      <c r="D55" s="135" t="str">
        <f>IF(NOT(ISBLANK('СПИСОК КЛАССА'!D55)),IF($A55=1,'СПИСОК КЛАССА'!D55, "УЧЕНИК НЕ ВЫПОЛНЯЛ РАБОТУ"),"")</f>
        <v/>
      </c>
      <c r="E55" s="154" t="str">
        <f>IF($C55&lt;&gt;"",'СПИСОК КЛАССА'!I55,"")</f>
        <v/>
      </c>
      <c r="F55" s="262"/>
      <c r="G55" s="237"/>
      <c r="H55" s="237"/>
      <c r="I55" s="237"/>
      <c r="J55" s="237"/>
      <c r="K55" s="237"/>
      <c r="L55" s="237"/>
      <c r="M55" s="237"/>
      <c r="N55" s="237"/>
      <c r="O55" s="237"/>
      <c r="P55" s="237"/>
      <c r="Q55" s="237"/>
      <c r="R55" s="237"/>
      <c r="S55" s="281"/>
      <c r="T55" s="262"/>
      <c r="U55" s="237"/>
      <c r="V55" s="237"/>
      <c r="W55" s="237"/>
      <c r="X55" s="237"/>
      <c r="Y55" s="237"/>
      <c r="Z55" s="237"/>
      <c r="AA55" s="237"/>
      <c r="AB55" s="237"/>
      <c r="AC55" s="237"/>
      <c r="AD55" s="237"/>
      <c r="AE55" s="237"/>
      <c r="AF55" s="92"/>
      <c r="AG55" s="92"/>
      <c r="AH55" s="92"/>
      <c r="AI55" s="92"/>
      <c r="AJ55" s="92"/>
      <c r="AK55" s="92"/>
      <c r="AL55" s="92"/>
      <c r="AM55" s="92"/>
      <c r="AN55" s="92"/>
      <c r="AO55" s="92"/>
      <c r="AP55" s="92"/>
      <c r="AQ55" s="92"/>
      <c r="AR55" s="92"/>
      <c r="AS55" s="92"/>
      <c r="AT55" s="169"/>
      <c r="AU55" s="171" t="str">
        <f t="shared" si="93"/>
        <v/>
      </c>
      <c r="AV55" s="131" t="str">
        <f t="shared" si="94"/>
        <v/>
      </c>
      <c r="AW55" s="132" t="str">
        <f t="shared" si="95"/>
        <v/>
      </c>
      <c r="AX55" s="163" t="str">
        <f t="shared" si="96"/>
        <v/>
      </c>
      <c r="AY55" s="132" t="str">
        <f t="shared" si="97"/>
        <v/>
      </c>
      <c r="AZ55" s="163" t="str">
        <f t="shared" si="98"/>
        <v/>
      </c>
      <c r="BA55" s="133" t="str">
        <f t="shared" si="99"/>
        <v/>
      </c>
      <c r="BB55" s="222">
        <f t="shared" si="100"/>
        <v>0.74078341013824889</v>
      </c>
      <c r="BC55" s="222">
        <f t="shared" si="101"/>
        <v>0.74579831932773111</v>
      </c>
      <c r="BD55" s="222">
        <f t="shared" si="102"/>
        <v>0.73469387755102045</v>
      </c>
      <c r="BE55" s="134"/>
      <c r="BF55" s="199" t="str">
        <f t="shared" si="41"/>
        <v/>
      </c>
      <c r="BG55" s="199" t="str">
        <f t="shared" si="42"/>
        <v/>
      </c>
      <c r="BH55" s="199" t="str">
        <f t="shared" si="43"/>
        <v/>
      </c>
      <c r="BI55" s="199" t="str">
        <f t="shared" si="44"/>
        <v/>
      </c>
      <c r="BJ55" s="199" t="str">
        <f t="shared" si="45"/>
        <v/>
      </c>
      <c r="BK55" s="199" t="str">
        <f t="shared" si="46"/>
        <v/>
      </c>
      <c r="BL55" s="199" t="str">
        <f t="shared" si="47"/>
        <v/>
      </c>
      <c r="BM55" s="199" t="str">
        <f t="shared" si="48"/>
        <v/>
      </c>
      <c r="BN55" s="199" t="str">
        <f t="shared" si="49"/>
        <v/>
      </c>
      <c r="BO55" s="199" t="str">
        <f t="shared" si="50"/>
        <v/>
      </c>
      <c r="BP55" s="199" t="str">
        <f t="shared" si="51"/>
        <v/>
      </c>
      <c r="BQ55" s="199" t="str">
        <f t="shared" si="52"/>
        <v/>
      </c>
      <c r="BR55" s="199" t="str">
        <f t="shared" si="53"/>
        <v/>
      </c>
      <c r="BS55" s="199" t="str">
        <f t="shared" si="54"/>
        <v/>
      </c>
      <c r="BT55" s="199" t="str">
        <f t="shared" si="55"/>
        <v/>
      </c>
      <c r="BU55" s="199" t="str">
        <f t="shared" si="56"/>
        <v/>
      </c>
      <c r="BV55" s="199" t="str">
        <f t="shared" si="57"/>
        <v/>
      </c>
      <c r="BW55" s="199" t="str">
        <f t="shared" si="58"/>
        <v/>
      </c>
      <c r="BX55" s="199" t="str">
        <f t="shared" si="59"/>
        <v/>
      </c>
      <c r="BY55" s="199" t="str">
        <f t="shared" si="60"/>
        <v/>
      </c>
      <c r="BZ55" s="199" t="str">
        <f t="shared" si="61"/>
        <v/>
      </c>
      <c r="CA55" s="199" t="str">
        <f t="shared" si="62"/>
        <v/>
      </c>
      <c r="CB55" s="199" t="str">
        <f t="shared" si="63"/>
        <v/>
      </c>
      <c r="CC55" s="199" t="str">
        <f t="shared" si="64"/>
        <v/>
      </c>
      <c r="CD55" s="199" t="str">
        <f t="shared" si="65"/>
        <v/>
      </c>
      <c r="CE55" s="204" t="str">
        <f t="shared" si="66"/>
        <v/>
      </c>
      <c r="CF55" s="206" t="str">
        <f t="shared" si="67"/>
        <v/>
      </c>
      <c r="CG55" s="194" t="str">
        <f t="shared" si="68"/>
        <v/>
      </c>
      <c r="CH55" s="194" t="str">
        <f t="shared" si="69"/>
        <v/>
      </c>
      <c r="CI55" s="194" t="str">
        <f t="shared" si="70"/>
        <v/>
      </c>
      <c r="CJ55" s="194" t="str">
        <f t="shared" si="71"/>
        <v/>
      </c>
      <c r="CK55" s="194" t="str">
        <f t="shared" si="72"/>
        <v/>
      </c>
      <c r="CL55" s="194" t="str">
        <f t="shared" si="73"/>
        <v/>
      </c>
      <c r="CM55" s="194" t="str">
        <f t="shared" si="74"/>
        <v/>
      </c>
      <c r="CN55" s="194" t="str">
        <f t="shared" si="75"/>
        <v/>
      </c>
      <c r="CO55" s="194" t="str">
        <f t="shared" si="76"/>
        <v/>
      </c>
      <c r="CP55" s="194" t="str">
        <f t="shared" si="77"/>
        <v/>
      </c>
      <c r="CQ55" s="194" t="str">
        <f t="shared" si="78"/>
        <v/>
      </c>
      <c r="CR55" s="194" t="str">
        <f t="shared" si="79"/>
        <v/>
      </c>
      <c r="CS55" s="194" t="str">
        <f t="shared" si="80"/>
        <v/>
      </c>
      <c r="CT55" s="194" t="str">
        <f t="shared" si="81"/>
        <v/>
      </c>
      <c r="CU55" s="194" t="str">
        <f t="shared" si="82"/>
        <v/>
      </c>
      <c r="CV55" s="194" t="str">
        <f t="shared" si="83"/>
        <v/>
      </c>
      <c r="CW55" s="194" t="str">
        <f t="shared" si="84"/>
        <v/>
      </c>
      <c r="CX55" s="194" t="str">
        <f t="shared" si="85"/>
        <v/>
      </c>
      <c r="CY55" s="194" t="str">
        <f t="shared" si="86"/>
        <v/>
      </c>
      <c r="CZ55" s="194" t="str">
        <f t="shared" si="87"/>
        <v/>
      </c>
      <c r="DA55" s="194" t="str">
        <f t="shared" si="88"/>
        <v/>
      </c>
      <c r="DB55" s="194" t="str">
        <f t="shared" si="89"/>
        <v/>
      </c>
      <c r="DC55" s="194" t="str">
        <f t="shared" si="90"/>
        <v/>
      </c>
      <c r="DD55" s="194" t="str">
        <f t="shared" si="91"/>
        <v/>
      </c>
      <c r="DE55" s="194" t="str">
        <f t="shared" si="92"/>
        <v/>
      </c>
    </row>
    <row r="56" spans="1:109" ht="12.75" customHeight="1" thickBot="1">
      <c r="A56" s="140">
        <f>IF('СПИСОК КЛАССА'!I56&gt;0,1,0)</f>
        <v>0</v>
      </c>
      <c r="B56" s="90">
        <v>32</v>
      </c>
      <c r="C56" s="91" t="str">
        <f>IF(NOT(ISBLANK('СПИСОК КЛАССА'!C56)),'СПИСОК КЛАССА'!C56,"")</f>
        <v/>
      </c>
      <c r="D56" s="135" t="str">
        <f>IF(NOT(ISBLANK('СПИСОК КЛАССА'!D56)),IF($A56=1,'СПИСОК КЛАССА'!D56, "УЧЕНИК НЕ ВЫПОЛНЯЛ РАБОТУ"),"")</f>
        <v/>
      </c>
      <c r="E56" s="154" t="str">
        <f>IF($C56&lt;&gt;"",'СПИСОК КЛАССА'!I56,"")</f>
        <v/>
      </c>
      <c r="F56" s="262"/>
      <c r="G56" s="237"/>
      <c r="H56" s="237"/>
      <c r="I56" s="237"/>
      <c r="J56" s="237"/>
      <c r="K56" s="237"/>
      <c r="L56" s="237"/>
      <c r="M56" s="237"/>
      <c r="N56" s="237"/>
      <c r="O56" s="237"/>
      <c r="P56" s="237"/>
      <c r="Q56" s="237"/>
      <c r="R56" s="237"/>
      <c r="S56" s="281"/>
      <c r="T56" s="262"/>
      <c r="U56" s="237"/>
      <c r="V56" s="237"/>
      <c r="W56" s="237"/>
      <c r="X56" s="237"/>
      <c r="Y56" s="237"/>
      <c r="Z56" s="237"/>
      <c r="AA56" s="237"/>
      <c r="AB56" s="237"/>
      <c r="AC56" s="237"/>
      <c r="AD56" s="237"/>
      <c r="AE56" s="237"/>
      <c r="AF56" s="92"/>
      <c r="AG56" s="92"/>
      <c r="AH56" s="92"/>
      <c r="AI56" s="92"/>
      <c r="AJ56" s="92"/>
      <c r="AK56" s="92"/>
      <c r="AL56" s="92"/>
      <c r="AM56" s="92"/>
      <c r="AN56" s="92"/>
      <c r="AO56" s="92"/>
      <c r="AP56" s="92"/>
      <c r="AQ56" s="92"/>
      <c r="AR56" s="92"/>
      <c r="AS56" s="92"/>
      <c r="AT56" s="169"/>
      <c r="AU56" s="171" t="str">
        <f t="shared" si="93"/>
        <v/>
      </c>
      <c r="AV56" s="131" t="str">
        <f t="shared" si="94"/>
        <v/>
      </c>
      <c r="AW56" s="132" t="str">
        <f t="shared" si="95"/>
        <v/>
      </c>
      <c r="AX56" s="163" t="str">
        <f t="shared" si="96"/>
        <v/>
      </c>
      <c r="AY56" s="132" t="str">
        <f t="shared" si="97"/>
        <v/>
      </c>
      <c r="AZ56" s="163" t="str">
        <f t="shared" si="98"/>
        <v/>
      </c>
      <c r="BA56" s="133" t="str">
        <f t="shared" si="99"/>
        <v/>
      </c>
      <c r="BB56" s="222">
        <f t="shared" si="100"/>
        <v>0.74078341013824889</v>
      </c>
      <c r="BC56" s="222">
        <f t="shared" si="101"/>
        <v>0.74579831932773111</v>
      </c>
      <c r="BD56" s="222">
        <f t="shared" si="102"/>
        <v>0.73469387755102045</v>
      </c>
      <c r="BE56" s="134"/>
      <c r="BF56" s="199" t="str">
        <f t="shared" si="41"/>
        <v/>
      </c>
      <c r="BG56" s="199" t="str">
        <f t="shared" si="42"/>
        <v/>
      </c>
      <c r="BH56" s="199" t="str">
        <f t="shared" si="43"/>
        <v/>
      </c>
      <c r="BI56" s="199" t="str">
        <f t="shared" si="44"/>
        <v/>
      </c>
      <c r="BJ56" s="199" t="str">
        <f t="shared" si="45"/>
        <v/>
      </c>
      <c r="BK56" s="199" t="str">
        <f t="shared" si="46"/>
        <v/>
      </c>
      <c r="BL56" s="199" t="str">
        <f t="shared" si="47"/>
        <v/>
      </c>
      <c r="BM56" s="199" t="str">
        <f t="shared" si="48"/>
        <v/>
      </c>
      <c r="BN56" s="199" t="str">
        <f t="shared" si="49"/>
        <v/>
      </c>
      <c r="BO56" s="199" t="str">
        <f t="shared" si="50"/>
        <v/>
      </c>
      <c r="BP56" s="199" t="str">
        <f t="shared" si="51"/>
        <v/>
      </c>
      <c r="BQ56" s="199" t="str">
        <f t="shared" si="52"/>
        <v/>
      </c>
      <c r="BR56" s="199" t="str">
        <f t="shared" si="53"/>
        <v/>
      </c>
      <c r="BS56" s="199" t="str">
        <f t="shared" si="54"/>
        <v/>
      </c>
      <c r="BT56" s="199" t="str">
        <f t="shared" si="55"/>
        <v/>
      </c>
      <c r="BU56" s="199" t="str">
        <f t="shared" si="56"/>
        <v/>
      </c>
      <c r="BV56" s="199" t="str">
        <f t="shared" si="57"/>
        <v/>
      </c>
      <c r="BW56" s="199" t="str">
        <f t="shared" si="58"/>
        <v/>
      </c>
      <c r="BX56" s="199" t="str">
        <f t="shared" si="59"/>
        <v/>
      </c>
      <c r="BY56" s="199" t="str">
        <f t="shared" si="60"/>
        <v/>
      </c>
      <c r="BZ56" s="199" t="str">
        <f t="shared" si="61"/>
        <v/>
      </c>
      <c r="CA56" s="199" t="str">
        <f t="shared" si="62"/>
        <v/>
      </c>
      <c r="CB56" s="199" t="str">
        <f t="shared" si="63"/>
        <v/>
      </c>
      <c r="CC56" s="199" t="str">
        <f t="shared" si="64"/>
        <v/>
      </c>
      <c r="CD56" s="199" t="str">
        <f t="shared" si="65"/>
        <v/>
      </c>
      <c r="CE56" s="204" t="str">
        <f t="shared" si="66"/>
        <v/>
      </c>
      <c r="CF56" s="206" t="str">
        <f t="shared" si="67"/>
        <v/>
      </c>
      <c r="CG56" s="194" t="str">
        <f t="shared" si="68"/>
        <v/>
      </c>
      <c r="CH56" s="194" t="str">
        <f t="shared" si="69"/>
        <v/>
      </c>
      <c r="CI56" s="194" t="str">
        <f t="shared" si="70"/>
        <v/>
      </c>
      <c r="CJ56" s="194" t="str">
        <f t="shared" si="71"/>
        <v/>
      </c>
      <c r="CK56" s="194" t="str">
        <f t="shared" si="72"/>
        <v/>
      </c>
      <c r="CL56" s="194" t="str">
        <f t="shared" si="73"/>
        <v/>
      </c>
      <c r="CM56" s="194" t="str">
        <f t="shared" si="74"/>
        <v/>
      </c>
      <c r="CN56" s="194" t="str">
        <f t="shared" si="75"/>
        <v/>
      </c>
      <c r="CO56" s="194" t="str">
        <f t="shared" si="76"/>
        <v/>
      </c>
      <c r="CP56" s="194" t="str">
        <f t="shared" si="77"/>
        <v/>
      </c>
      <c r="CQ56" s="194" t="str">
        <f t="shared" si="78"/>
        <v/>
      </c>
      <c r="CR56" s="194" t="str">
        <f t="shared" si="79"/>
        <v/>
      </c>
      <c r="CS56" s="194" t="str">
        <f t="shared" si="80"/>
        <v/>
      </c>
      <c r="CT56" s="194" t="str">
        <f t="shared" si="81"/>
        <v/>
      </c>
      <c r="CU56" s="194" t="str">
        <f t="shared" si="82"/>
        <v/>
      </c>
      <c r="CV56" s="194" t="str">
        <f t="shared" si="83"/>
        <v/>
      </c>
      <c r="CW56" s="194" t="str">
        <f t="shared" si="84"/>
        <v/>
      </c>
      <c r="CX56" s="194" t="str">
        <f t="shared" si="85"/>
        <v/>
      </c>
      <c r="CY56" s="194" t="str">
        <f t="shared" si="86"/>
        <v/>
      </c>
      <c r="CZ56" s="194" t="str">
        <f t="shared" si="87"/>
        <v/>
      </c>
      <c r="DA56" s="194" t="str">
        <f t="shared" si="88"/>
        <v/>
      </c>
      <c r="DB56" s="194" t="str">
        <f t="shared" si="89"/>
        <v/>
      </c>
      <c r="DC56" s="194" t="str">
        <f t="shared" si="90"/>
        <v/>
      </c>
      <c r="DD56" s="194" t="str">
        <f t="shared" si="91"/>
        <v/>
      </c>
      <c r="DE56" s="194" t="str">
        <f t="shared" si="92"/>
        <v/>
      </c>
    </row>
    <row r="57" spans="1:109" ht="12.75" customHeight="1" thickBot="1">
      <c r="A57" s="140">
        <f>IF('СПИСОК КЛАССА'!I57&gt;0,1,0)</f>
        <v>0</v>
      </c>
      <c r="B57" s="90">
        <v>33</v>
      </c>
      <c r="C57" s="91" t="str">
        <f>IF(NOT(ISBLANK('СПИСОК КЛАССА'!C57)),'СПИСОК КЛАССА'!C57,"")</f>
        <v/>
      </c>
      <c r="D57" s="135" t="str">
        <f>IF(NOT(ISBLANK('СПИСОК КЛАССА'!D57)),IF($A57=1,'СПИСОК КЛАССА'!D57, "УЧЕНИК НЕ ВЫПОЛНЯЛ РАБОТУ"),"")</f>
        <v/>
      </c>
      <c r="E57" s="154" t="str">
        <f>IF($C57&lt;&gt;"",'СПИСОК КЛАССА'!I57,"")</f>
        <v/>
      </c>
      <c r="F57" s="262"/>
      <c r="G57" s="237"/>
      <c r="H57" s="237"/>
      <c r="I57" s="237"/>
      <c r="J57" s="237"/>
      <c r="K57" s="237"/>
      <c r="L57" s="237"/>
      <c r="M57" s="237"/>
      <c r="N57" s="237"/>
      <c r="O57" s="237"/>
      <c r="P57" s="237"/>
      <c r="Q57" s="237"/>
      <c r="R57" s="237"/>
      <c r="S57" s="281"/>
      <c r="T57" s="262"/>
      <c r="U57" s="237"/>
      <c r="V57" s="237"/>
      <c r="W57" s="237"/>
      <c r="X57" s="237"/>
      <c r="Y57" s="237"/>
      <c r="Z57" s="237"/>
      <c r="AA57" s="237"/>
      <c r="AB57" s="237"/>
      <c r="AC57" s="237"/>
      <c r="AD57" s="237"/>
      <c r="AE57" s="237"/>
      <c r="AF57" s="92"/>
      <c r="AG57" s="92"/>
      <c r="AH57" s="92"/>
      <c r="AI57" s="92"/>
      <c r="AJ57" s="92"/>
      <c r="AK57" s="92"/>
      <c r="AL57" s="92"/>
      <c r="AM57" s="92"/>
      <c r="AN57" s="92"/>
      <c r="AO57" s="92"/>
      <c r="AP57" s="92"/>
      <c r="AQ57" s="92"/>
      <c r="AR57" s="92"/>
      <c r="AS57" s="92"/>
      <c r="AT57" s="169"/>
      <c r="AU57" s="171" t="str">
        <f t="shared" si="93"/>
        <v/>
      </c>
      <c r="AV57" s="131" t="str">
        <f t="shared" si="94"/>
        <v/>
      </c>
      <c r="AW57" s="132" t="str">
        <f t="shared" si="95"/>
        <v/>
      </c>
      <c r="AX57" s="163" t="str">
        <f t="shared" si="96"/>
        <v/>
      </c>
      <c r="AY57" s="132" t="str">
        <f t="shared" si="97"/>
        <v/>
      </c>
      <c r="AZ57" s="163" t="str">
        <f t="shared" si="98"/>
        <v/>
      </c>
      <c r="BA57" s="133" t="str">
        <f t="shared" si="99"/>
        <v/>
      </c>
      <c r="BB57" s="222">
        <f t="shared" si="100"/>
        <v>0.74078341013824889</v>
      </c>
      <c r="BC57" s="222">
        <f t="shared" si="101"/>
        <v>0.74579831932773111</v>
      </c>
      <c r="BD57" s="222">
        <f t="shared" si="102"/>
        <v>0.73469387755102045</v>
      </c>
      <c r="BE57" s="134"/>
      <c r="BF57" s="199" t="str">
        <f t="shared" si="41"/>
        <v/>
      </c>
      <c r="BG57" s="199" t="str">
        <f t="shared" si="42"/>
        <v/>
      </c>
      <c r="BH57" s="199" t="str">
        <f t="shared" si="43"/>
        <v/>
      </c>
      <c r="BI57" s="199" t="str">
        <f t="shared" si="44"/>
        <v/>
      </c>
      <c r="BJ57" s="199" t="str">
        <f t="shared" si="45"/>
        <v/>
      </c>
      <c r="BK57" s="199" t="str">
        <f t="shared" si="46"/>
        <v/>
      </c>
      <c r="BL57" s="199" t="str">
        <f t="shared" si="47"/>
        <v/>
      </c>
      <c r="BM57" s="199" t="str">
        <f t="shared" si="48"/>
        <v/>
      </c>
      <c r="BN57" s="199" t="str">
        <f t="shared" si="49"/>
        <v/>
      </c>
      <c r="BO57" s="199" t="str">
        <f t="shared" si="50"/>
        <v/>
      </c>
      <c r="BP57" s="199" t="str">
        <f t="shared" si="51"/>
        <v/>
      </c>
      <c r="BQ57" s="199" t="str">
        <f t="shared" si="52"/>
        <v/>
      </c>
      <c r="BR57" s="199" t="str">
        <f t="shared" si="53"/>
        <v/>
      </c>
      <c r="BS57" s="199" t="str">
        <f t="shared" si="54"/>
        <v/>
      </c>
      <c r="BT57" s="199" t="str">
        <f t="shared" si="55"/>
        <v/>
      </c>
      <c r="BU57" s="199" t="str">
        <f t="shared" si="56"/>
        <v/>
      </c>
      <c r="BV57" s="199" t="str">
        <f t="shared" si="57"/>
        <v/>
      </c>
      <c r="BW57" s="199" t="str">
        <f t="shared" si="58"/>
        <v/>
      </c>
      <c r="BX57" s="199" t="str">
        <f t="shared" si="59"/>
        <v/>
      </c>
      <c r="BY57" s="199" t="str">
        <f t="shared" si="60"/>
        <v/>
      </c>
      <c r="BZ57" s="199" t="str">
        <f t="shared" si="61"/>
        <v/>
      </c>
      <c r="CA57" s="199" t="str">
        <f t="shared" si="62"/>
        <v/>
      </c>
      <c r="CB57" s="199" t="str">
        <f t="shared" si="63"/>
        <v/>
      </c>
      <c r="CC57" s="199" t="str">
        <f t="shared" si="64"/>
        <v/>
      </c>
      <c r="CD57" s="199" t="str">
        <f t="shared" si="65"/>
        <v/>
      </c>
      <c r="CE57" s="204" t="str">
        <f t="shared" si="66"/>
        <v/>
      </c>
      <c r="CF57" s="206" t="str">
        <f t="shared" si="67"/>
        <v/>
      </c>
      <c r="CG57" s="194" t="str">
        <f t="shared" si="68"/>
        <v/>
      </c>
      <c r="CH57" s="194" t="str">
        <f t="shared" si="69"/>
        <v/>
      </c>
      <c r="CI57" s="194" t="str">
        <f t="shared" si="70"/>
        <v/>
      </c>
      <c r="CJ57" s="194" t="str">
        <f t="shared" si="71"/>
        <v/>
      </c>
      <c r="CK57" s="194" t="str">
        <f t="shared" si="72"/>
        <v/>
      </c>
      <c r="CL57" s="194" t="str">
        <f t="shared" si="73"/>
        <v/>
      </c>
      <c r="CM57" s="194" t="str">
        <f t="shared" si="74"/>
        <v/>
      </c>
      <c r="CN57" s="194" t="str">
        <f t="shared" si="75"/>
        <v/>
      </c>
      <c r="CO57" s="194" t="str">
        <f t="shared" si="76"/>
        <v/>
      </c>
      <c r="CP57" s="194" t="str">
        <f t="shared" si="77"/>
        <v/>
      </c>
      <c r="CQ57" s="194" t="str">
        <f t="shared" si="78"/>
        <v/>
      </c>
      <c r="CR57" s="194" t="str">
        <f t="shared" si="79"/>
        <v/>
      </c>
      <c r="CS57" s="194" t="str">
        <f t="shared" si="80"/>
        <v/>
      </c>
      <c r="CT57" s="194" t="str">
        <f t="shared" si="81"/>
        <v/>
      </c>
      <c r="CU57" s="194" t="str">
        <f t="shared" si="82"/>
        <v/>
      </c>
      <c r="CV57" s="194" t="str">
        <f t="shared" si="83"/>
        <v/>
      </c>
      <c r="CW57" s="194" t="str">
        <f t="shared" si="84"/>
        <v/>
      </c>
      <c r="CX57" s="194" t="str">
        <f t="shared" si="85"/>
        <v/>
      </c>
      <c r="CY57" s="194" t="str">
        <f t="shared" si="86"/>
        <v/>
      </c>
      <c r="CZ57" s="194" t="str">
        <f t="shared" si="87"/>
        <v/>
      </c>
      <c r="DA57" s="194" t="str">
        <f t="shared" si="88"/>
        <v/>
      </c>
      <c r="DB57" s="194" t="str">
        <f t="shared" si="89"/>
        <v/>
      </c>
      <c r="DC57" s="194" t="str">
        <f t="shared" si="90"/>
        <v/>
      </c>
      <c r="DD57" s="194" t="str">
        <f t="shared" si="91"/>
        <v/>
      </c>
      <c r="DE57" s="194" t="str">
        <f t="shared" si="92"/>
        <v/>
      </c>
    </row>
    <row r="58" spans="1:109" ht="12.75" customHeight="1" thickBot="1">
      <c r="A58" s="140">
        <f>IF('СПИСОК КЛАССА'!I58&gt;0,1,0)</f>
        <v>0</v>
      </c>
      <c r="B58" s="90">
        <v>34</v>
      </c>
      <c r="C58" s="91" t="str">
        <f>IF(NOT(ISBLANK('СПИСОК КЛАССА'!C58)),'СПИСОК КЛАССА'!C58,"")</f>
        <v/>
      </c>
      <c r="D58" s="135" t="str">
        <f>IF(NOT(ISBLANK('СПИСОК КЛАССА'!D58)),IF($A58=1,'СПИСОК КЛАССА'!D58, "УЧЕНИК НЕ ВЫПОЛНЯЛ РАБОТУ"),"")</f>
        <v/>
      </c>
      <c r="E58" s="154" t="str">
        <f>IF($C58&lt;&gt;"",'СПИСОК КЛАССА'!I58,"")</f>
        <v/>
      </c>
      <c r="F58" s="262"/>
      <c r="G58" s="237"/>
      <c r="H58" s="237"/>
      <c r="I58" s="237"/>
      <c r="J58" s="237"/>
      <c r="K58" s="237"/>
      <c r="L58" s="237"/>
      <c r="M58" s="237"/>
      <c r="N58" s="237"/>
      <c r="O58" s="237"/>
      <c r="P58" s="237"/>
      <c r="Q58" s="237"/>
      <c r="R58" s="237"/>
      <c r="S58" s="281"/>
      <c r="T58" s="262"/>
      <c r="U58" s="237"/>
      <c r="V58" s="237"/>
      <c r="W58" s="237"/>
      <c r="X58" s="237"/>
      <c r="Y58" s="237"/>
      <c r="Z58" s="237"/>
      <c r="AA58" s="237"/>
      <c r="AB58" s="237"/>
      <c r="AC58" s="237"/>
      <c r="AD58" s="237"/>
      <c r="AE58" s="237"/>
      <c r="AF58" s="92"/>
      <c r="AG58" s="92"/>
      <c r="AH58" s="92"/>
      <c r="AI58" s="92"/>
      <c r="AJ58" s="92"/>
      <c r="AK58" s="92"/>
      <c r="AL58" s="92"/>
      <c r="AM58" s="92"/>
      <c r="AN58" s="92"/>
      <c r="AO58" s="92"/>
      <c r="AP58" s="92"/>
      <c r="AQ58" s="92"/>
      <c r="AR58" s="92"/>
      <c r="AS58" s="92"/>
      <c r="AT58" s="169"/>
      <c r="AU58" s="171" t="str">
        <f t="shared" si="93"/>
        <v/>
      </c>
      <c r="AV58" s="131" t="str">
        <f t="shared" si="94"/>
        <v/>
      </c>
      <c r="AW58" s="132" t="str">
        <f t="shared" si="95"/>
        <v/>
      </c>
      <c r="AX58" s="163" t="str">
        <f t="shared" si="96"/>
        <v/>
      </c>
      <c r="AY58" s="132" t="str">
        <f t="shared" si="97"/>
        <v/>
      </c>
      <c r="AZ58" s="163" t="str">
        <f t="shared" si="98"/>
        <v/>
      </c>
      <c r="BA58" s="133" t="str">
        <f t="shared" si="99"/>
        <v/>
      </c>
      <c r="BB58" s="222">
        <f t="shared" si="100"/>
        <v>0.74078341013824889</v>
      </c>
      <c r="BC58" s="222">
        <f t="shared" si="101"/>
        <v>0.74579831932773111</v>
      </c>
      <c r="BD58" s="222">
        <f t="shared" si="102"/>
        <v>0.73469387755102045</v>
      </c>
      <c r="BE58" s="134"/>
      <c r="BF58" s="199" t="str">
        <f t="shared" si="41"/>
        <v/>
      </c>
      <c r="BG58" s="199" t="str">
        <f t="shared" si="42"/>
        <v/>
      </c>
      <c r="BH58" s="199" t="str">
        <f t="shared" si="43"/>
        <v/>
      </c>
      <c r="BI58" s="199" t="str">
        <f t="shared" si="44"/>
        <v/>
      </c>
      <c r="BJ58" s="199" t="str">
        <f t="shared" si="45"/>
        <v/>
      </c>
      <c r="BK58" s="199" t="str">
        <f t="shared" si="46"/>
        <v/>
      </c>
      <c r="BL58" s="199" t="str">
        <f t="shared" si="47"/>
        <v/>
      </c>
      <c r="BM58" s="199" t="str">
        <f t="shared" si="48"/>
        <v/>
      </c>
      <c r="BN58" s="199" t="str">
        <f t="shared" si="49"/>
        <v/>
      </c>
      <c r="BO58" s="199" t="str">
        <f t="shared" si="50"/>
        <v/>
      </c>
      <c r="BP58" s="199" t="str">
        <f t="shared" si="51"/>
        <v/>
      </c>
      <c r="BQ58" s="199" t="str">
        <f t="shared" si="52"/>
        <v/>
      </c>
      <c r="BR58" s="199" t="str">
        <f t="shared" si="53"/>
        <v/>
      </c>
      <c r="BS58" s="199" t="str">
        <f t="shared" si="54"/>
        <v/>
      </c>
      <c r="BT58" s="199" t="str">
        <f t="shared" si="55"/>
        <v/>
      </c>
      <c r="BU58" s="199" t="str">
        <f t="shared" si="56"/>
        <v/>
      </c>
      <c r="BV58" s="199" t="str">
        <f t="shared" si="57"/>
        <v/>
      </c>
      <c r="BW58" s="199" t="str">
        <f t="shared" si="58"/>
        <v/>
      </c>
      <c r="BX58" s="199" t="str">
        <f t="shared" si="59"/>
        <v/>
      </c>
      <c r="BY58" s="199" t="str">
        <f t="shared" si="60"/>
        <v/>
      </c>
      <c r="BZ58" s="199" t="str">
        <f t="shared" si="61"/>
        <v/>
      </c>
      <c r="CA58" s="199" t="str">
        <f t="shared" si="62"/>
        <v/>
      </c>
      <c r="CB58" s="199" t="str">
        <f t="shared" si="63"/>
        <v/>
      </c>
      <c r="CC58" s="199" t="str">
        <f t="shared" si="64"/>
        <v/>
      </c>
      <c r="CD58" s="199" t="str">
        <f t="shared" si="65"/>
        <v/>
      </c>
      <c r="CE58" s="204" t="str">
        <f t="shared" si="66"/>
        <v/>
      </c>
      <c r="CF58" s="206" t="str">
        <f t="shared" si="67"/>
        <v/>
      </c>
      <c r="CG58" s="194" t="str">
        <f t="shared" si="68"/>
        <v/>
      </c>
      <c r="CH58" s="194" t="str">
        <f t="shared" si="69"/>
        <v/>
      </c>
      <c r="CI58" s="194" t="str">
        <f t="shared" si="70"/>
        <v/>
      </c>
      <c r="CJ58" s="194" t="str">
        <f t="shared" si="71"/>
        <v/>
      </c>
      <c r="CK58" s="194" t="str">
        <f t="shared" si="72"/>
        <v/>
      </c>
      <c r="CL58" s="194" t="str">
        <f t="shared" si="73"/>
        <v/>
      </c>
      <c r="CM58" s="194" t="str">
        <f t="shared" si="74"/>
        <v/>
      </c>
      <c r="CN58" s="194" t="str">
        <f t="shared" si="75"/>
        <v/>
      </c>
      <c r="CO58" s="194" t="str">
        <f t="shared" si="76"/>
        <v/>
      </c>
      <c r="CP58" s="194" t="str">
        <f t="shared" si="77"/>
        <v/>
      </c>
      <c r="CQ58" s="194" t="str">
        <f t="shared" si="78"/>
        <v/>
      </c>
      <c r="CR58" s="194" t="str">
        <f t="shared" si="79"/>
        <v/>
      </c>
      <c r="CS58" s="194" t="str">
        <f t="shared" si="80"/>
        <v/>
      </c>
      <c r="CT58" s="194" t="str">
        <f t="shared" si="81"/>
        <v/>
      </c>
      <c r="CU58" s="194" t="str">
        <f t="shared" si="82"/>
        <v/>
      </c>
      <c r="CV58" s="194" t="str">
        <f t="shared" si="83"/>
        <v/>
      </c>
      <c r="CW58" s="194" t="str">
        <f t="shared" si="84"/>
        <v/>
      </c>
      <c r="CX58" s="194" t="str">
        <f t="shared" si="85"/>
        <v/>
      </c>
      <c r="CY58" s="194" t="str">
        <f t="shared" si="86"/>
        <v/>
      </c>
      <c r="CZ58" s="194" t="str">
        <f t="shared" si="87"/>
        <v/>
      </c>
      <c r="DA58" s="194" t="str">
        <f t="shared" si="88"/>
        <v/>
      </c>
      <c r="DB58" s="194" t="str">
        <f t="shared" si="89"/>
        <v/>
      </c>
      <c r="DC58" s="194" t="str">
        <f t="shared" si="90"/>
        <v/>
      </c>
      <c r="DD58" s="194" t="str">
        <f t="shared" si="91"/>
        <v/>
      </c>
      <c r="DE58" s="194" t="str">
        <f t="shared" si="92"/>
        <v/>
      </c>
    </row>
    <row r="59" spans="1:109" ht="12.75" customHeight="1" thickBot="1">
      <c r="A59" s="140">
        <f>IF('СПИСОК КЛАССА'!I59&gt;0,1,0)</f>
        <v>0</v>
      </c>
      <c r="B59" s="90">
        <v>35</v>
      </c>
      <c r="C59" s="91" t="str">
        <f>IF(NOT(ISBLANK('СПИСОК КЛАССА'!C59)),'СПИСОК КЛАССА'!C59,"")</f>
        <v/>
      </c>
      <c r="D59" s="135" t="str">
        <f>IF(NOT(ISBLANK('СПИСОК КЛАССА'!D59)),IF($A59=1,'СПИСОК КЛАССА'!D59, "УЧЕНИК НЕ ВЫПОЛНЯЛ РАБОТУ"),"")</f>
        <v/>
      </c>
      <c r="E59" s="154" t="str">
        <f>IF($C59&lt;&gt;"",'СПИСОК КЛАССА'!I59,"")</f>
        <v/>
      </c>
      <c r="F59" s="262"/>
      <c r="G59" s="237"/>
      <c r="H59" s="237"/>
      <c r="I59" s="237"/>
      <c r="J59" s="237"/>
      <c r="K59" s="237"/>
      <c r="L59" s="237"/>
      <c r="M59" s="237"/>
      <c r="N59" s="237"/>
      <c r="O59" s="237"/>
      <c r="P59" s="237"/>
      <c r="Q59" s="237"/>
      <c r="R59" s="237"/>
      <c r="S59" s="281"/>
      <c r="T59" s="262"/>
      <c r="U59" s="237"/>
      <c r="V59" s="237"/>
      <c r="W59" s="237"/>
      <c r="X59" s="237"/>
      <c r="Y59" s="237"/>
      <c r="Z59" s="237"/>
      <c r="AA59" s="237"/>
      <c r="AB59" s="237"/>
      <c r="AC59" s="237"/>
      <c r="AD59" s="237"/>
      <c r="AE59" s="237"/>
      <c r="AF59" s="92"/>
      <c r="AG59" s="92"/>
      <c r="AH59" s="92"/>
      <c r="AI59" s="92"/>
      <c r="AJ59" s="92"/>
      <c r="AK59" s="92"/>
      <c r="AL59" s="92"/>
      <c r="AM59" s="92"/>
      <c r="AN59" s="92"/>
      <c r="AO59" s="92"/>
      <c r="AP59" s="92"/>
      <c r="AQ59" s="92"/>
      <c r="AR59" s="92"/>
      <c r="AS59" s="92"/>
      <c r="AT59" s="169"/>
      <c r="AU59" s="171" t="str">
        <f t="shared" si="93"/>
        <v/>
      </c>
      <c r="AV59" s="131" t="str">
        <f t="shared" si="94"/>
        <v/>
      </c>
      <c r="AW59" s="132" t="str">
        <f t="shared" si="95"/>
        <v/>
      </c>
      <c r="AX59" s="163" t="str">
        <f t="shared" si="96"/>
        <v/>
      </c>
      <c r="AY59" s="132" t="str">
        <f t="shared" si="97"/>
        <v/>
      </c>
      <c r="AZ59" s="163" t="str">
        <f t="shared" si="98"/>
        <v/>
      </c>
      <c r="BA59" s="133" t="str">
        <f t="shared" si="99"/>
        <v/>
      </c>
      <c r="BB59" s="222">
        <f t="shared" si="100"/>
        <v>0.74078341013824889</v>
      </c>
      <c r="BC59" s="222">
        <f t="shared" si="101"/>
        <v>0.74579831932773111</v>
      </c>
      <c r="BD59" s="222">
        <f t="shared" si="102"/>
        <v>0.73469387755102045</v>
      </c>
      <c r="BE59" s="134"/>
      <c r="BF59" s="199" t="str">
        <f t="shared" si="41"/>
        <v/>
      </c>
      <c r="BG59" s="199" t="str">
        <f t="shared" si="42"/>
        <v/>
      </c>
      <c r="BH59" s="199" t="str">
        <f t="shared" si="43"/>
        <v/>
      </c>
      <c r="BI59" s="199" t="str">
        <f t="shared" si="44"/>
        <v/>
      </c>
      <c r="BJ59" s="199" t="str">
        <f t="shared" si="45"/>
        <v/>
      </c>
      <c r="BK59" s="199" t="str">
        <f t="shared" si="46"/>
        <v/>
      </c>
      <c r="BL59" s="199" t="str">
        <f t="shared" si="47"/>
        <v/>
      </c>
      <c r="BM59" s="199" t="str">
        <f t="shared" si="48"/>
        <v/>
      </c>
      <c r="BN59" s="199" t="str">
        <f t="shared" si="49"/>
        <v/>
      </c>
      <c r="BO59" s="199" t="str">
        <f t="shared" si="50"/>
        <v/>
      </c>
      <c r="BP59" s="199" t="str">
        <f t="shared" si="51"/>
        <v/>
      </c>
      <c r="BQ59" s="199" t="str">
        <f t="shared" si="52"/>
        <v/>
      </c>
      <c r="BR59" s="199" t="str">
        <f t="shared" si="53"/>
        <v/>
      </c>
      <c r="BS59" s="199" t="str">
        <f t="shared" si="54"/>
        <v/>
      </c>
      <c r="BT59" s="199" t="str">
        <f t="shared" si="55"/>
        <v/>
      </c>
      <c r="BU59" s="199" t="str">
        <f t="shared" si="56"/>
        <v/>
      </c>
      <c r="BV59" s="199" t="str">
        <f t="shared" si="57"/>
        <v/>
      </c>
      <c r="BW59" s="199" t="str">
        <f t="shared" si="58"/>
        <v/>
      </c>
      <c r="BX59" s="199" t="str">
        <f t="shared" si="59"/>
        <v/>
      </c>
      <c r="BY59" s="199" t="str">
        <f t="shared" si="60"/>
        <v/>
      </c>
      <c r="BZ59" s="199" t="str">
        <f t="shared" si="61"/>
        <v/>
      </c>
      <c r="CA59" s="199" t="str">
        <f t="shared" si="62"/>
        <v/>
      </c>
      <c r="CB59" s="199" t="str">
        <f t="shared" si="63"/>
        <v/>
      </c>
      <c r="CC59" s="199" t="str">
        <f t="shared" si="64"/>
        <v/>
      </c>
      <c r="CD59" s="199" t="str">
        <f t="shared" si="65"/>
        <v/>
      </c>
      <c r="CE59" s="204" t="str">
        <f t="shared" si="66"/>
        <v/>
      </c>
      <c r="CF59" s="206" t="str">
        <f t="shared" si="67"/>
        <v/>
      </c>
      <c r="CG59" s="194" t="str">
        <f t="shared" si="68"/>
        <v/>
      </c>
      <c r="CH59" s="194" t="str">
        <f t="shared" si="69"/>
        <v/>
      </c>
      <c r="CI59" s="194" t="str">
        <f t="shared" si="70"/>
        <v/>
      </c>
      <c r="CJ59" s="194" t="str">
        <f t="shared" si="71"/>
        <v/>
      </c>
      <c r="CK59" s="194" t="str">
        <f t="shared" si="72"/>
        <v/>
      </c>
      <c r="CL59" s="194" t="str">
        <f t="shared" si="73"/>
        <v/>
      </c>
      <c r="CM59" s="194" t="str">
        <f t="shared" si="74"/>
        <v/>
      </c>
      <c r="CN59" s="194" t="str">
        <f t="shared" si="75"/>
        <v/>
      </c>
      <c r="CO59" s="194" t="str">
        <f t="shared" si="76"/>
        <v/>
      </c>
      <c r="CP59" s="194" t="str">
        <f t="shared" si="77"/>
        <v/>
      </c>
      <c r="CQ59" s="194" t="str">
        <f t="shared" si="78"/>
        <v/>
      </c>
      <c r="CR59" s="194" t="str">
        <f t="shared" si="79"/>
        <v/>
      </c>
      <c r="CS59" s="194" t="str">
        <f t="shared" si="80"/>
        <v/>
      </c>
      <c r="CT59" s="194" t="str">
        <f t="shared" si="81"/>
        <v/>
      </c>
      <c r="CU59" s="194" t="str">
        <f t="shared" si="82"/>
        <v/>
      </c>
      <c r="CV59" s="194" t="str">
        <f t="shared" si="83"/>
        <v/>
      </c>
      <c r="CW59" s="194" t="str">
        <f t="shared" si="84"/>
        <v/>
      </c>
      <c r="CX59" s="194" t="str">
        <f t="shared" si="85"/>
        <v/>
      </c>
      <c r="CY59" s="194" t="str">
        <f t="shared" si="86"/>
        <v/>
      </c>
      <c r="CZ59" s="194" t="str">
        <f t="shared" si="87"/>
        <v/>
      </c>
      <c r="DA59" s="194" t="str">
        <f t="shared" si="88"/>
        <v/>
      </c>
      <c r="DB59" s="194" t="str">
        <f t="shared" si="89"/>
        <v/>
      </c>
      <c r="DC59" s="194" t="str">
        <f t="shared" si="90"/>
        <v/>
      </c>
      <c r="DD59" s="194" t="str">
        <f t="shared" si="91"/>
        <v/>
      </c>
      <c r="DE59" s="194" t="str">
        <f t="shared" si="92"/>
        <v/>
      </c>
    </row>
    <row r="60" spans="1:109" ht="12.75" customHeight="1" thickBot="1">
      <c r="A60" s="140">
        <f>IF('СПИСОК КЛАССА'!I60&gt;0,1,0)</f>
        <v>0</v>
      </c>
      <c r="B60" s="90">
        <v>36</v>
      </c>
      <c r="C60" s="91" t="str">
        <f>IF(NOT(ISBLANK('СПИСОК КЛАССА'!C60)),'СПИСОК КЛАССА'!C60,"")</f>
        <v/>
      </c>
      <c r="D60" s="135" t="str">
        <f>IF(NOT(ISBLANK('СПИСОК КЛАССА'!D60)),IF($A60=1,'СПИСОК КЛАССА'!D60, "УЧЕНИК НЕ ВЫПОЛНЯЛ РАБОТУ"),"")</f>
        <v/>
      </c>
      <c r="E60" s="154" t="str">
        <f>IF($C60&lt;&gt;"",'СПИСОК КЛАССА'!I60,"")</f>
        <v/>
      </c>
      <c r="F60" s="262"/>
      <c r="G60" s="237"/>
      <c r="H60" s="237"/>
      <c r="I60" s="237"/>
      <c r="J60" s="237"/>
      <c r="K60" s="237"/>
      <c r="L60" s="237"/>
      <c r="M60" s="237"/>
      <c r="N60" s="237"/>
      <c r="O60" s="237"/>
      <c r="P60" s="237"/>
      <c r="Q60" s="237"/>
      <c r="R60" s="237"/>
      <c r="S60" s="281"/>
      <c r="T60" s="262"/>
      <c r="U60" s="237"/>
      <c r="V60" s="237"/>
      <c r="W60" s="237"/>
      <c r="X60" s="237"/>
      <c r="Y60" s="237"/>
      <c r="Z60" s="237"/>
      <c r="AA60" s="237"/>
      <c r="AB60" s="237"/>
      <c r="AC60" s="237"/>
      <c r="AD60" s="237"/>
      <c r="AE60" s="237"/>
      <c r="AF60" s="92"/>
      <c r="AG60" s="92"/>
      <c r="AH60" s="92"/>
      <c r="AI60" s="92"/>
      <c r="AJ60" s="92"/>
      <c r="AK60" s="92"/>
      <c r="AL60" s="92"/>
      <c r="AM60" s="92"/>
      <c r="AN60" s="92"/>
      <c r="AO60" s="92"/>
      <c r="AP60" s="92"/>
      <c r="AQ60" s="92"/>
      <c r="AR60" s="92"/>
      <c r="AS60" s="92"/>
      <c r="AT60" s="169"/>
      <c r="AU60" s="171" t="str">
        <f t="shared" si="93"/>
        <v/>
      </c>
      <c r="AV60" s="131" t="str">
        <f t="shared" si="94"/>
        <v/>
      </c>
      <c r="AW60" s="132" t="str">
        <f t="shared" si="95"/>
        <v/>
      </c>
      <c r="AX60" s="163" t="str">
        <f t="shared" si="96"/>
        <v/>
      </c>
      <c r="AY60" s="132" t="str">
        <f t="shared" si="97"/>
        <v/>
      </c>
      <c r="AZ60" s="163" t="str">
        <f t="shared" si="98"/>
        <v/>
      </c>
      <c r="BA60" s="133" t="str">
        <f t="shared" si="99"/>
        <v/>
      </c>
      <c r="BB60" s="222">
        <f t="shared" si="100"/>
        <v>0.74078341013824889</v>
      </c>
      <c r="BC60" s="222">
        <f t="shared" si="101"/>
        <v>0.74579831932773111</v>
      </c>
      <c r="BD60" s="222">
        <f t="shared" si="102"/>
        <v>0.73469387755102045</v>
      </c>
      <c r="BE60" s="134"/>
      <c r="BF60" s="199" t="str">
        <f t="shared" si="41"/>
        <v/>
      </c>
      <c r="BG60" s="199" t="str">
        <f t="shared" si="42"/>
        <v/>
      </c>
      <c r="BH60" s="199" t="str">
        <f t="shared" si="43"/>
        <v/>
      </c>
      <c r="BI60" s="199" t="str">
        <f t="shared" si="44"/>
        <v/>
      </c>
      <c r="BJ60" s="199" t="str">
        <f t="shared" si="45"/>
        <v/>
      </c>
      <c r="BK60" s="199" t="str">
        <f t="shared" si="46"/>
        <v/>
      </c>
      <c r="BL60" s="199" t="str">
        <f t="shared" si="47"/>
        <v/>
      </c>
      <c r="BM60" s="199" t="str">
        <f t="shared" si="48"/>
        <v/>
      </c>
      <c r="BN60" s="199" t="str">
        <f t="shared" si="49"/>
        <v/>
      </c>
      <c r="BO60" s="199" t="str">
        <f t="shared" si="50"/>
        <v/>
      </c>
      <c r="BP60" s="199" t="str">
        <f t="shared" si="51"/>
        <v/>
      </c>
      <c r="BQ60" s="199" t="str">
        <f t="shared" si="52"/>
        <v/>
      </c>
      <c r="BR60" s="199" t="str">
        <f t="shared" si="53"/>
        <v/>
      </c>
      <c r="BS60" s="199" t="str">
        <f t="shared" si="54"/>
        <v/>
      </c>
      <c r="BT60" s="199" t="str">
        <f t="shared" si="55"/>
        <v/>
      </c>
      <c r="BU60" s="199" t="str">
        <f t="shared" si="56"/>
        <v/>
      </c>
      <c r="BV60" s="199" t="str">
        <f t="shared" si="57"/>
        <v/>
      </c>
      <c r="BW60" s="199" t="str">
        <f t="shared" si="58"/>
        <v/>
      </c>
      <c r="BX60" s="199" t="str">
        <f t="shared" si="59"/>
        <v/>
      </c>
      <c r="BY60" s="199" t="str">
        <f t="shared" si="60"/>
        <v/>
      </c>
      <c r="BZ60" s="199" t="str">
        <f t="shared" si="61"/>
        <v/>
      </c>
      <c r="CA60" s="199" t="str">
        <f t="shared" si="62"/>
        <v/>
      </c>
      <c r="CB60" s="199" t="str">
        <f t="shared" si="63"/>
        <v/>
      </c>
      <c r="CC60" s="199" t="str">
        <f t="shared" si="64"/>
        <v/>
      </c>
      <c r="CD60" s="199" t="str">
        <f t="shared" si="65"/>
        <v/>
      </c>
      <c r="CE60" s="204" t="str">
        <f t="shared" si="66"/>
        <v/>
      </c>
      <c r="CF60" s="206" t="str">
        <f t="shared" si="67"/>
        <v/>
      </c>
      <c r="CG60" s="194" t="str">
        <f t="shared" si="68"/>
        <v/>
      </c>
      <c r="CH60" s="194" t="str">
        <f t="shared" si="69"/>
        <v/>
      </c>
      <c r="CI60" s="194" t="str">
        <f t="shared" si="70"/>
        <v/>
      </c>
      <c r="CJ60" s="194" t="str">
        <f t="shared" si="71"/>
        <v/>
      </c>
      <c r="CK60" s="194" t="str">
        <f t="shared" si="72"/>
        <v/>
      </c>
      <c r="CL60" s="194" t="str">
        <f t="shared" si="73"/>
        <v/>
      </c>
      <c r="CM60" s="194" t="str">
        <f t="shared" si="74"/>
        <v/>
      </c>
      <c r="CN60" s="194" t="str">
        <f t="shared" si="75"/>
        <v/>
      </c>
      <c r="CO60" s="194" t="str">
        <f t="shared" si="76"/>
        <v/>
      </c>
      <c r="CP60" s="194" t="str">
        <f t="shared" si="77"/>
        <v/>
      </c>
      <c r="CQ60" s="194" t="str">
        <f t="shared" si="78"/>
        <v/>
      </c>
      <c r="CR60" s="194" t="str">
        <f t="shared" si="79"/>
        <v/>
      </c>
      <c r="CS60" s="194" t="str">
        <f t="shared" si="80"/>
        <v/>
      </c>
      <c r="CT60" s="194" t="str">
        <f t="shared" si="81"/>
        <v/>
      </c>
      <c r="CU60" s="194" t="str">
        <f t="shared" si="82"/>
        <v/>
      </c>
      <c r="CV60" s="194" t="str">
        <f t="shared" si="83"/>
        <v/>
      </c>
      <c r="CW60" s="194" t="str">
        <f t="shared" si="84"/>
        <v/>
      </c>
      <c r="CX60" s="194" t="str">
        <f t="shared" si="85"/>
        <v/>
      </c>
      <c r="CY60" s="194" t="str">
        <f t="shared" si="86"/>
        <v/>
      </c>
      <c r="CZ60" s="194" t="str">
        <f t="shared" si="87"/>
        <v/>
      </c>
      <c r="DA60" s="194" t="str">
        <f t="shared" si="88"/>
        <v/>
      </c>
      <c r="DB60" s="194" t="str">
        <f t="shared" si="89"/>
        <v/>
      </c>
      <c r="DC60" s="194" t="str">
        <f t="shared" si="90"/>
        <v/>
      </c>
      <c r="DD60" s="194" t="str">
        <f t="shared" si="91"/>
        <v/>
      </c>
      <c r="DE60" s="194" t="str">
        <f t="shared" si="92"/>
        <v/>
      </c>
    </row>
    <row r="61" spans="1:109" ht="12.75" customHeight="1" thickBot="1">
      <c r="A61" s="140">
        <f>IF('СПИСОК КЛАССА'!I61&gt;0,1,0)</f>
        <v>0</v>
      </c>
      <c r="B61" s="90">
        <v>37</v>
      </c>
      <c r="C61" s="91" t="str">
        <f>IF(NOT(ISBLANK('СПИСОК КЛАССА'!C61)),'СПИСОК КЛАССА'!C61,"")</f>
        <v/>
      </c>
      <c r="D61" s="135" t="str">
        <f>IF(NOT(ISBLANK('СПИСОК КЛАССА'!D61)),IF($A61=1,'СПИСОК КЛАССА'!D61, "УЧЕНИК НЕ ВЫПОЛНЯЛ РАБОТУ"),"")</f>
        <v/>
      </c>
      <c r="E61" s="154" t="str">
        <f>IF($C61&lt;&gt;"",'СПИСОК КЛАССА'!I61,"")</f>
        <v/>
      </c>
      <c r="F61" s="262"/>
      <c r="G61" s="237"/>
      <c r="H61" s="237"/>
      <c r="I61" s="237"/>
      <c r="J61" s="237"/>
      <c r="K61" s="237"/>
      <c r="L61" s="237"/>
      <c r="M61" s="237"/>
      <c r="N61" s="237"/>
      <c r="O61" s="237"/>
      <c r="P61" s="237"/>
      <c r="Q61" s="237"/>
      <c r="R61" s="237"/>
      <c r="S61" s="281"/>
      <c r="T61" s="262"/>
      <c r="U61" s="237"/>
      <c r="V61" s="237"/>
      <c r="W61" s="237"/>
      <c r="X61" s="237"/>
      <c r="Y61" s="237"/>
      <c r="Z61" s="237"/>
      <c r="AA61" s="237"/>
      <c r="AB61" s="237"/>
      <c r="AC61" s="237"/>
      <c r="AD61" s="237"/>
      <c r="AE61" s="237"/>
      <c r="AF61" s="92"/>
      <c r="AG61" s="92"/>
      <c r="AH61" s="92"/>
      <c r="AI61" s="92"/>
      <c r="AJ61" s="92"/>
      <c r="AK61" s="92"/>
      <c r="AL61" s="92"/>
      <c r="AM61" s="92"/>
      <c r="AN61" s="92"/>
      <c r="AO61" s="92"/>
      <c r="AP61" s="92"/>
      <c r="AQ61" s="92"/>
      <c r="AR61" s="92"/>
      <c r="AS61" s="92"/>
      <c r="AT61" s="169"/>
      <c r="AU61" s="171" t="str">
        <f t="shared" si="93"/>
        <v/>
      </c>
      <c r="AV61" s="131" t="str">
        <f t="shared" si="94"/>
        <v/>
      </c>
      <c r="AW61" s="132" t="str">
        <f t="shared" si="95"/>
        <v/>
      </c>
      <c r="AX61" s="163" t="str">
        <f t="shared" si="96"/>
        <v/>
      </c>
      <c r="AY61" s="132" t="str">
        <f t="shared" si="97"/>
        <v/>
      </c>
      <c r="AZ61" s="163" t="str">
        <f t="shared" si="98"/>
        <v/>
      </c>
      <c r="BA61" s="133" t="str">
        <f t="shared" si="99"/>
        <v/>
      </c>
      <c r="BB61" s="222">
        <f t="shared" si="100"/>
        <v>0.74078341013824889</v>
      </c>
      <c r="BC61" s="222">
        <f t="shared" si="101"/>
        <v>0.74579831932773111</v>
      </c>
      <c r="BD61" s="222">
        <f t="shared" si="102"/>
        <v>0.73469387755102045</v>
      </c>
      <c r="BE61" s="134"/>
      <c r="BF61" s="199" t="str">
        <f t="shared" si="41"/>
        <v/>
      </c>
      <c r="BG61" s="199" t="str">
        <f t="shared" si="42"/>
        <v/>
      </c>
      <c r="BH61" s="199" t="str">
        <f t="shared" si="43"/>
        <v/>
      </c>
      <c r="BI61" s="199" t="str">
        <f t="shared" si="44"/>
        <v/>
      </c>
      <c r="BJ61" s="199" t="str">
        <f t="shared" si="45"/>
        <v/>
      </c>
      <c r="BK61" s="199" t="str">
        <f t="shared" si="46"/>
        <v/>
      </c>
      <c r="BL61" s="199" t="str">
        <f t="shared" si="47"/>
        <v/>
      </c>
      <c r="BM61" s="199" t="str">
        <f t="shared" si="48"/>
        <v/>
      </c>
      <c r="BN61" s="199" t="str">
        <f t="shared" si="49"/>
        <v/>
      </c>
      <c r="BO61" s="199" t="str">
        <f t="shared" si="50"/>
        <v/>
      </c>
      <c r="BP61" s="199" t="str">
        <f t="shared" si="51"/>
        <v/>
      </c>
      <c r="BQ61" s="199" t="str">
        <f t="shared" si="52"/>
        <v/>
      </c>
      <c r="BR61" s="199" t="str">
        <f t="shared" si="53"/>
        <v/>
      </c>
      <c r="BS61" s="199" t="str">
        <f t="shared" si="54"/>
        <v/>
      </c>
      <c r="BT61" s="199" t="str">
        <f t="shared" si="55"/>
        <v/>
      </c>
      <c r="BU61" s="199" t="str">
        <f t="shared" si="56"/>
        <v/>
      </c>
      <c r="BV61" s="199" t="str">
        <f t="shared" si="57"/>
        <v/>
      </c>
      <c r="BW61" s="199" t="str">
        <f t="shared" si="58"/>
        <v/>
      </c>
      <c r="BX61" s="199" t="str">
        <f t="shared" si="59"/>
        <v/>
      </c>
      <c r="BY61" s="199" t="str">
        <f t="shared" si="60"/>
        <v/>
      </c>
      <c r="BZ61" s="199" t="str">
        <f t="shared" si="61"/>
        <v/>
      </c>
      <c r="CA61" s="199" t="str">
        <f t="shared" si="62"/>
        <v/>
      </c>
      <c r="CB61" s="199" t="str">
        <f t="shared" si="63"/>
        <v/>
      </c>
      <c r="CC61" s="199" t="str">
        <f t="shared" si="64"/>
        <v/>
      </c>
      <c r="CD61" s="199" t="str">
        <f t="shared" si="65"/>
        <v/>
      </c>
      <c r="CE61" s="204" t="str">
        <f t="shared" si="66"/>
        <v/>
      </c>
      <c r="CF61" s="206" t="str">
        <f t="shared" si="67"/>
        <v/>
      </c>
      <c r="CG61" s="194" t="str">
        <f t="shared" si="68"/>
        <v/>
      </c>
      <c r="CH61" s="194" t="str">
        <f t="shared" si="69"/>
        <v/>
      </c>
      <c r="CI61" s="194" t="str">
        <f t="shared" si="70"/>
        <v/>
      </c>
      <c r="CJ61" s="194" t="str">
        <f t="shared" si="71"/>
        <v/>
      </c>
      <c r="CK61" s="194" t="str">
        <f t="shared" si="72"/>
        <v/>
      </c>
      <c r="CL61" s="194" t="str">
        <f t="shared" si="73"/>
        <v/>
      </c>
      <c r="CM61" s="194" t="str">
        <f t="shared" si="74"/>
        <v/>
      </c>
      <c r="CN61" s="194" t="str">
        <f t="shared" si="75"/>
        <v/>
      </c>
      <c r="CO61" s="194" t="str">
        <f t="shared" si="76"/>
        <v/>
      </c>
      <c r="CP61" s="194" t="str">
        <f t="shared" si="77"/>
        <v/>
      </c>
      <c r="CQ61" s="194" t="str">
        <f t="shared" si="78"/>
        <v/>
      </c>
      <c r="CR61" s="194" t="str">
        <f t="shared" si="79"/>
        <v/>
      </c>
      <c r="CS61" s="194" t="str">
        <f t="shared" si="80"/>
        <v/>
      </c>
      <c r="CT61" s="194" t="str">
        <f t="shared" si="81"/>
        <v/>
      </c>
      <c r="CU61" s="194" t="str">
        <f t="shared" si="82"/>
        <v/>
      </c>
      <c r="CV61" s="194" t="str">
        <f t="shared" si="83"/>
        <v/>
      </c>
      <c r="CW61" s="194" t="str">
        <f t="shared" si="84"/>
        <v/>
      </c>
      <c r="CX61" s="194" t="str">
        <f t="shared" si="85"/>
        <v/>
      </c>
      <c r="CY61" s="194" t="str">
        <f t="shared" si="86"/>
        <v/>
      </c>
      <c r="CZ61" s="194" t="str">
        <f t="shared" si="87"/>
        <v/>
      </c>
      <c r="DA61" s="194" t="str">
        <f t="shared" si="88"/>
        <v/>
      </c>
      <c r="DB61" s="194" t="str">
        <f t="shared" si="89"/>
        <v/>
      </c>
      <c r="DC61" s="194" t="str">
        <f t="shared" si="90"/>
        <v/>
      </c>
      <c r="DD61" s="194" t="str">
        <f t="shared" si="91"/>
        <v/>
      </c>
      <c r="DE61" s="194" t="str">
        <f t="shared" si="92"/>
        <v/>
      </c>
    </row>
    <row r="62" spans="1:109" ht="12.75" customHeight="1" thickBot="1">
      <c r="A62" s="140">
        <f>IF('СПИСОК КЛАССА'!I62&gt;0,1,0)</f>
        <v>0</v>
      </c>
      <c r="B62" s="90">
        <v>38</v>
      </c>
      <c r="C62" s="91" t="str">
        <f>IF(NOT(ISBLANK('СПИСОК КЛАССА'!C62)),'СПИСОК КЛАССА'!C62,"")</f>
        <v/>
      </c>
      <c r="D62" s="135" t="str">
        <f>IF(NOT(ISBLANK('СПИСОК КЛАССА'!D62)),IF($A62=1,'СПИСОК КЛАССА'!D62, "УЧЕНИК НЕ ВЫПОЛНЯЛ РАБОТУ"),"")</f>
        <v/>
      </c>
      <c r="E62" s="154" t="str">
        <f>IF($C62&lt;&gt;"",'СПИСОК КЛАССА'!I62,"")</f>
        <v/>
      </c>
      <c r="F62" s="262"/>
      <c r="G62" s="237"/>
      <c r="H62" s="237"/>
      <c r="I62" s="237"/>
      <c r="J62" s="237"/>
      <c r="K62" s="237"/>
      <c r="L62" s="237"/>
      <c r="M62" s="237"/>
      <c r="N62" s="237"/>
      <c r="O62" s="237"/>
      <c r="P62" s="237"/>
      <c r="Q62" s="237"/>
      <c r="R62" s="237"/>
      <c r="S62" s="281"/>
      <c r="T62" s="262"/>
      <c r="U62" s="237"/>
      <c r="V62" s="237"/>
      <c r="W62" s="237"/>
      <c r="X62" s="237"/>
      <c r="Y62" s="237"/>
      <c r="Z62" s="237"/>
      <c r="AA62" s="237"/>
      <c r="AB62" s="237"/>
      <c r="AC62" s="237"/>
      <c r="AD62" s="237"/>
      <c r="AE62" s="237"/>
      <c r="AF62" s="92"/>
      <c r="AG62" s="92"/>
      <c r="AH62" s="92"/>
      <c r="AI62" s="92"/>
      <c r="AJ62" s="92"/>
      <c r="AK62" s="92"/>
      <c r="AL62" s="92"/>
      <c r="AM62" s="92"/>
      <c r="AN62" s="92"/>
      <c r="AO62" s="92"/>
      <c r="AP62" s="92"/>
      <c r="AQ62" s="92"/>
      <c r="AR62" s="92"/>
      <c r="AS62" s="92"/>
      <c r="AT62" s="169"/>
      <c r="AU62" s="171" t="str">
        <f t="shared" si="93"/>
        <v/>
      </c>
      <c r="AV62" s="131" t="str">
        <f t="shared" si="94"/>
        <v/>
      </c>
      <c r="AW62" s="132" t="str">
        <f t="shared" si="95"/>
        <v/>
      </c>
      <c r="AX62" s="163" t="str">
        <f t="shared" si="96"/>
        <v/>
      </c>
      <c r="AY62" s="132" t="str">
        <f t="shared" si="97"/>
        <v/>
      </c>
      <c r="AZ62" s="163" t="str">
        <f t="shared" si="98"/>
        <v/>
      </c>
      <c r="BA62" s="133" t="str">
        <f t="shared" si="99"/>
        <v/>
      </c>
      <c r="BB62" s="222">
        <f t="shared" si="100"/>
        <v>0.74078341013824889</v>
      </c>
      <c r="BC62" s="222">
        <f t="shared" si="101"/>
        <v>0.74579831932773111</v>
      </c>
      <c r="BD62" s="222">
        <f t="shared" si="102"/>
        <v>0.73469387755102045</v>
      </c>
      <c r="BE62" s="134"/>
      <c r="BF62" s="199" t="str">
        <f t="shared" si="41"/>
        <v/>
      </c>
      <c r="BG62" s="199" t="str">
        <f t="shared" si="42"/>
        <v/>
      </c>
      <c r="BH62" s="199" t="str">
        <f t="shared" si="43"/>
        <v/>
      </c>
      <c r="BI62" s="199" t="str">
        <f t="shared" si="44"/>
        <v/>
      </c>
      <c r="BJ62" s="199" t="str">
        <f t="shared" si="45"/>
        <v/>
      </c>
      <c r="BK62" s="199" t="str">
        <f t="shared" si="46"/>
        <v/>
      </c>
      <c r="BL62" s="199" t="str">
        <f t="shared" si="47"/>
        <v/>
      </c>
      <c r="BM62" s="199" t="str">
        <f t="shared" si="48"/>
        <v/>
      </c>
      <c r="BN62" s="199" t="str">
        <f t="shared" si="49"/>
        <v/>
      </c>
      <c r="BO62" s="199" t="str">
        <f t="shared" si="50"/>
        <v/>
      </c>
      <c r="BP62" s="199" t="str">
        <f t="shared" si="51"/>
        <v/>
      </c>
      <c r="BQ62" s="199" t="str">
        <f t="shared" si="52"/>
        <v/>
      </c>
      <c r="BR62" s="199" t="str">
        <f t="shared" si="53"/>
        <v/>
      </c>
      <c r="BS62" s="199" t="str">
        <f t="shared" si="54"/>
        <v/>
      </c>
      <c r="BT62" s="199" t="str">
        <f t="shared" si="55"/>
        <v/>
      </c>
      <c r="BU62" s="199" t="str">
        <f t="shared" si="56"/>
        <v/>
      </c>
      <c r="BV62" s="199" t="str">
        <f t="shared" si="57"/>
        <v/>
      </c>
      <c r="BW62" s="199" t="str">
        <f t="shared" si="58"/>
        <v/>
      </c>
      <c r="BX62" s="199" t="str">
        <f t="shared" si="59"/>
        <v/>
      </c>
      <c r="BY62" s="199" t="str">
        <f t="shared" si="60"/>
        <v/>
      </c>
      <c r="BZ62" s="199" t="str">
        <f t="shared" si="61"/>
        <v/>
      </c>
      <c r="CA62" s="199" t="str">
        <f t="shared" si="62"/>
        <v/>
      </c>
      <c r="CB62" s="199" t="str">
        <f t="shared" si="63"/>
        <v/>
      </c>
      <c r="CC62" s="199" t="str">
        <f t="shared" si="64"/>
        <v/>
      </c>
      <c r="CD62" s="199" t="str">
        <f t="shared" si="65"/>
        <v/>
      </c>
      <c r="CE62" s="204" t="str">
        <f t="shared" si="66"/>
        <v/>
      </c>
      <c r="CF62" s="206" t="str">
        <f t="shared" si="67"/>
        <v/>
      </c>
      <c r="CG62" s="194" t="str">
        <f t="shared" si="68"/>
        <v/>
      </c>
      <c r="CH62" s="194" t="str">
        <f t="shared" si="69"/>
        <v/>
      </c>
      <c r="CI62" s="194" t="str">
        <f t="shared" si="70"/>
        <v/>
      </c>
      <c r="CJ62" s="194" t="str">
        <f t="shared" si="71"/>
        <v/>
      </c>
      <c r="CK62" s="194" t="str">
        <f t="shared" si="72"/>
        <v/>
      </c>
      <c r="CL62" s="194" t="str">
        <f t="shared" si="73"/>
        <v/>
      </c>
      <c r="CM62" s="194" t="str">
        <f t="shared" si="74"/>
        <v/>
      </c>
      <c r="CN62" s="194" t="str">
        <f t="shared" si="75"/>
        <v/>
      </c>
      <c r="CO62" s="194" t="str">
        <f t="shared" si="76"/>
        <v/>
      </c>
      <c r="CP62" s="194" t="str">
        <f t="shared" si="77"/>
        <v/>
      </c>
      <c r="CQ62" s="194" t="str">
        <f t="shared" si="78"/>
        <v/>
      </c>
      <c r="CR62" s="194" t="str">
        <f t="shared" si="79"/>
        <v/>
      </c>
      <c r="CS62" s="194" t="str">
        <f t="shared" si="80"/>
        <v/>
      </c>
      <c r="CT62" s="194" t="str">
        <f t="shared" si="81"/>
        <v/>
      </c>
      <c r="CU62" s="194" t="str">
        <f t="shared" si="82"/>
        <v/>
      </c>
      <c r="CV62" s="194" t="str">
        <f t="shared" si="83"/>
        <v/>
      </c>
      <c r="CW62" s="194" t="str">
        <f t="shared" si="84"/>
        <v/>
      </c>
      <c r="CX62" s="194" t="str">
        <f t="shared" si="85"/>
        <v/>
      </c>
      <c r="CY62" s="194" t="str">
        <f t="shared" si="86"/>
        <v/>
      </c>
      <c r="CZ62" s="194" t="str">
        <f t="shared" si="87"/>
        <v/>
      </c>
      <c r="DA62" s="194" t="str">
        <f t="shared" si="88"/>
        <v/>
      </c>
      <c r="DB62" s="194" t="str">
        <f t="shared" si="89"/>
        <v/>
      </c>
      <c r="DC62" s="194" t="str">
        <f t="shared" si="90"/>
        <v/>
      </c>
      <c r="DD62" s="194" t="str">
        <f t="shared" si="91"/>
        <v/>
      </c>
      <c r="DE62" s="194" t="str">
        <f t="shared" si="92"/>
        <v/>
      </c>
    </row>
    <row r="63" spans="1:109" ht="12.75" customHeight="1" thickBot="1">
      <c r="A63" s="140">
        <f>IF('СПИСОК КЛАССА'!I63&gt;0,1,0)</f>
        <v>0</v>
      </c>
      <c r="B63" s="90">
        <v>39</v>
      </c>
      <c r="C63" s="91" t="str">
        <f>IF(NOT(ISBLANK('СПИСОК КЛАССА'!C63)),'СПИСОК КЛАССА'!C63,"")</f>
        <v/>
      </c>
      <c r="D63" s="135" t="str">
        <f>IF(NOT(ISBLANK('СПИСОК КЛАССА'!D63)),IF($A63=1,'СПИСОК КЛАССА'!D63, "УЧЕНИК НЕ ВЫПОЛНЯЛ РАБОТУ"),"")</f>
        <v/>
      </c>
      <c r="E63" s="154" t="str">
        <f>IF($C63&lt;&gt;"",'СПИСОК КЛАССА'!I63,"")</f>
        <v/>
      </c>
      <c r="F63" s="262"/>
      <c r="G63" s="237"/>
      <c r="H63" s="237"/>
      <c r="I63" s="237"/>
      <c r="J63" s="237"/>
      <c r="K63" s="237"/>
      <c r="L63" s="237"/>
      <c r="M63" s="237"/>
      <c r="N63" s="237"/>
      <c r="O63" s="237"/>
      <c r="P63" s="237"/>
      <c r="Q63" s="237"/>
      <c r="R63" s="237"/>
      <c r="S63" s="281"/>
      <c r="T63" s="262"/>
      <c r="U63" s="237"/>
      <c r="V63" s="237"/>
      <c r="W63" s="237"/>
      <c r="X63" s="237"/>
      <c r="Y63" s="237"/>
      <c r="Z63" s="237"/>
      <c r="AA63" s="237"/>
      <c r="AB63" s="237"/>
      <c r="AC63" s="237"/>
      <c r="AD63" s="237"/>
      <c r="AE63" s="237"/>
      <c r="AF63" s="136"/>
      <c r="AG63" s="136"/>
      <c r="AH63" s="136"/>
      <c r="AI63" s="136"/>
      <c r="AJ63" s="136"/>
      <c r="AK63" s="136"/>
      <c r="AL63" s="136"/>
      <c r="AM63" s="136"/>
      <c r="AN63" s="136"/>
      <c r="AO63" s="136"/>
      <c r="AP63" s="136"/>
      <c r="AQ63" s="136"/>
      <c r="AR63" s="136"/>
      <c r="AS63" s="136"/>
      <c r="AT63" s="169"/>
      <c r="AU63" s="171" t="str">
        <f t="shared" si="93"/>
        <v/>
      </c>
      <c r="AV63" s="131" t="str">
        <f t="shared" si="94"/>
        <v/>
      </c>
      <c r="AW63" s="132" t="str">
        <f t="shared" si="95"/>
        <v/>
      </c>
      <c r="AX63" s="163" t="str">
        <f t="shared" si="96"/>
        <v/>
      </c>
      <c r="AY63" s="132" t="str">
        <f t="shared" si="97"/>
        <v/>
      </c>
      <c r="AZ63" s="163" t="str">
        <f t="shared" si="98"/>
        <v/>
      </c>
      <c r="BA63" s="133" t="str">
        <f t="shared" si="99"/>
        <v/>
      </c>
      <c r="BB63" s="222">
        <f t="shared" si="100"/>
        <v>0.74078341013824889</v>
      </c>
      <c r="BC63" s="222">
        <f t="shared" si="101"/>
        <v>0.74579831932773111</v>
      </c>
      <c r="BD63" s="222">
        <f t="shared" si="102"/>
        <v>0.73469387755102045</v>
      </c>
      <c r="BE63" s="137"/>
      <c r="BF63" s="199" t="str">
        <f t="shared" si="41"/>
        <v/>
      </c>
      <c r="BG63" s="199" t="str">
        <f t="shared" si="42"/>
        <v/>
      </c>
      <c r="BH63" s="199" t="str">
        <f t="shared" si="43"/>
        <v/>
      </c>
      <c r="BI63" s="199" t="str">
        <f t="shared" si="44"/>
        <v/>
      </c>
      <c r="BJ63" s="199" t="str">
        <f t="shared" si="45"/>
        <v/>
      </c>
      <c r="BK63" s="199" t="str">
        <f t="shared" si="46"/>
        <v/>
      </c>
      <c r="BL63" s="199" t="str">
        <f t="shared" si="47"/>
        <v/>
      </c>
      <c r="BM63" s="199" t="str">
        <f t="shared" si="48"/>
        <v/>
      </c>
      <c r="BN63" s="199" t="str">
        <f t="shared" si="49"/>
        <v/>
      </c>
      <c r="BO63" s="199" t="str">
        <f t="shared" si="50"/>
        <v/>
      </c>
      <c r="BP63" s="199" t="str">
        <f t="shared" si="51"/>
        <v/>
      </c>
      <c r="BQ63" s="199" t="str">
        <f t="shared" si="52"/>
        <v/>
      </c>
      <c r="BR63" s="199" t="str">
        <f t="shared" si="53"/>
        <v/>
      </c>
      <c r="BS63" s="199" t="str">
        <f t="shared" si="54"/>
        <v/>
      </c>
      <c r="BT63" s="199" t="str">
        <f t="shared" si="55"/>
        <v/>
      </c>
      <c r="BU63" s="199" t="str">
        <f t="shared" si="56"/>
        <v/>
      </c>
      <c r="BV63" s="199" t="str">
        <f t="shared" si="57"/>
        <v/>
      </c>
      <c r="BW63" s="199" t="str">
        <f t="shared" si="58"/>
        <v/>
      </c>
      <c r="BX63" s="199" t="str">
        <f t="shared" si="59"/>
        <v/>
      </c>
      <c r="BY63" s="199" t="str">
        <f t="shared" si="60"/>
        <v/>
      </c>
      <c r="BZ63" s="199" t="str">
        <f t="shared" si="61"/>
        <v/>
      </c>
      <c r="CA63" s="199" t="str">
        <f t="shared" si="62"/>
        <v/>
      </c>
      <c r="CB63" s="199" t="str">
        <f t="shared" si="63"/>
        <v/>
      </c>
      <c r="CC63" s="199" t="str">
        <f t="shared" si="64"/>
        <v/>
      </c>
      <c r="CD63" s="199" t="str">
        <f t="shared" si="65"/>
        <v/>
      </c>
      <c r="CE63" s="204" t="str">
        <f t="shared" si="66"/>
        <v/>
      </c>
      <c r="CF63" s="206" t="str">
        <f t="shared" si="67"/>
        <v/>
      </c>
      <c r="CG63" s="194" t="str">
        <f t="shared" si="68"/>
        <v/>
      </c>
      <c r="CH63" s="194" t="str">
        <f t="shared" si="69"/>
        <v/>
      </c>
      <c r="CI63" s="194" t="str">
        <f t="shared" si="70"/>
        <v/>
      </c>
      <c r="CJ63" s="194" t="str">
        <f t="shared" si="71"/>
        <v/>
      </c>
      <c r="CK63" s="194" t="str">
        <f t="shared" si="72"/>
        <v/>
      </c>
      <c r="CL63" s="194" t="str">
        <f t="shared" si="73"/>
        <v/>
      </c>
      <c r="CM63" s="194" t="str">
        <f t="shared" si="74"/>
        <v/>
      </c>
      <c r="CN63" s="194" t="str">
        <f t="shared" si="75"/>
        <v/>
      </c>
      <c r="CO63" s="194" t="str">
        <f t="shared" si="76"/>
        <v/>
      </c>
      <c r="CP63" s="194" t="str">
        <f t="shared" si="77"/>
        <v/>
      </c>
      <c r="CQ63" s="194" t="str">
        <f t="shared" si="78"/>
        <v/>
      </c>
      <c r="CR63" s="194" t="str">
        <f t="shared" si="79"/>
        <v/>
      </c>
      <c r="CS63" s="194" t="str">
        <f t="shared" si="80"/>
        <v/>
      </c>
      <c r="CT63" s="194" t="str">
        <f t="shared" si="81"/>
        <v/>
      </c>
      <c r="CU63" s="194" t="str">
        <f t="shared" si="82"/>
        <v/>
      </c>
      <c r="CV63" s="194" t="str">
        <f t="shared" si="83"/>
        <v/>
      </c>
      <c r="CW63" s="194" t="str">
        <f t="shared" si="84"/>
        <v/>
      </c>
      <c r="CX63" s="194" t="str">
        <f t="shared" si="85"/>
        <v/>
      </c>
      <c r="CY63" s="194" t="str">
        <f t="shared" si="86"/>
        <v/>
      </c>
      <c r="CZ63" s="194" t="str">
        <f t="shared" si="87"/>
        <v/>
      </c>
      <c r="DA63" s="194" t="str">
        <f t="shared" si="88"/>
        <v/>
      </c>
      <c r="DB63" s="194" t="str">
        <f t="shared" si="89"/>
        <v/>
      </c>
      <c r="DC63" s="194" t="str">
        <f t="shared" si="90"/>
        <v/>
      </c>
      <c r="DD63" s="194" t="str">
        <f t="shared" si="91"/>
        <v/>
      </c>
      <c r="DE63" s="194" t="str">
        <f t="shared" si="92"/>
        <v/>
      </c>
    </row>
    <row r="64" spans="1:109" ht="12.75" customHeight="1" thickBot="1">
      <c r="A64" s="140">
        <f>IF('СПИСОК КЛАССА'!I64&gt;0,1,0)</f>
        <v>0</v>
      </c>
      <c r="B64" s="90">
        <v>40</v>
      </c>
      <c r="C64" s="91" t="str">
        <f>IF(NOT(ISBLANK('СПИСОК КЛАССА'!C64)),'СПИСОК КЛАССА'!C64,"")</f>
        <v/>
      </c>
      <c r="D64" s="135" t="str">
        <f>IF(NOT(ISBLANK('СПИСОК КЛАССА'!D64)),IF($A64=1,'СПИСОК КЛАССА'!D64, "УЧЕНИК НЕ ВЫПОЛНЯЛ РАБОТУ"),"")</f>
        <v/>
      </c>
      <c r="E64" s="154" t="str">
        <f>IF($C64&lt;&gt;"",'СПИСОК КЛАССА'!I64,"")</f>
        <v/>
      </c>
      <c r="F64" s="262"/>
      <c r="G64" s="237"/>
      <c r="H64" s="237"/>
      <c r="I64" s="237"/>
      <c r="J64" s="237"/>
      <c r="K64" s="237"/>
      <c r="L64" s="237"/>
      <c r="M64" s="237"/>
      <c r="N64" s="237"/>
      <c r="O64" s="237"/>
      <c r="P64" s="237"/>
      <c r="Q64" s="237"/>
      <c r="R64" s="237"/>
      <c r="S64" s="281"/>
      <c r="T64" s="262"/>
      <c r="U64" s="237"/>
      <c r="V64" s="237"/>
      <c r="W64" s="237"/>
      <c r="X64" s="237"/>
      <c r="Y64" s="237"/>
      <c r="Z64" s="237"/>
      <c r="AA64" s="237"/>
      <c r="AB64" s="237"/>
      <c r="AC64" s="237"/>
      <c r="AD64" s="237"/>
      <c r="AE64" s="237"/>
      <c r="AF64" s="138"/>
      <c r="AG64" s="138"/>
      <c r="AH64" s="138"/>
      <c r="AI64" s="138"/>
      <c r="AJ64" s="138"/>
      <c r="AK64" s="138"/>
      <c r="AL64" s="138"/>
      <c r="AM64" s="138"/>
      <c r="AN64" s="138"/>
      <c r="AO64" s="138"/>
      <c r="AP64" s="138"/>
      <c r="AQ64" s="138"/>
      <c r="AR64" s="138"/>
      <c r="AS64" s="138"/>
      <c r="AT64" s="170"/>
      <c r="AU64" s="171" t="str">
        <f t="shared" si="93"/>
        <v/>
      </c>
      <c r="AV64" s="131" t="str">
        <f t="shared" si="94"/>
        <v/>
      </c>
      <c r="AW64" s="132" t="str">
        <f t="shared" si="95"/>
        <v/>
      </c>
      <c r="AX64" s="163" t="str">
        <f t="shared" si="96"/>
        <v/>
      </c>
      <c r="AY64" s="132" t="str">
        <f t="shared" si="97"/>
        <v/>
      </c>
      <c r="AZ64" s="163" t="str">
        <f t="shared" si="98"/>
        <v/>
      </c>
      <c r="BA64" s="133" t="str">
        <f t="shared" si="99"/>
        <v/>
      </c>
      <c r="BB64" s="222">
        <f t="shared" si="100"/>
        <v>0.74078341013824889</v>
      </c>
      <c r="BC64" s="222">
        <f t="shared" si="101"/>
        <v>0.74579831932773111</v>
      </c>
      <c r="BD64" s="222">
        <f t="shared" si="102"/>
        <v>0.73469387755102045</v>
      </c>
      <c r="BE64" s="139"/>
      <c r="BF64" s="199" t="str">
        <f t="shared" si="41"/>
        <v/>
      </c>
      <c r="BG64" s="199" t="str">
        <f t="shared" si="42"/>
        <v/>
      </c>
      <c r="BH64" s="199" t="str">
        <f t="shared" si="43"/>
        <v/>
      </c>
      <c r="BI64" s="199" t="str">
        <f t="shared" si="44"/>
        <v/>
      </c>
      <c r="BJ64" s="199" t="str">
        <f t="shared" si="45"/>
        <v/>
      </c>
      <c r="BK64" s="199" t="str">
        <f t="shared" si="46"/>
        <v/>
      </c>
      <c r="BL64" s="199" t="str">
        <f t="shared" si="47"/>
        <v/>
      </c>
      <c r="BM64" s="199" t="str">
        <f t="shared" si="48"/>
        <v/>
      </c>
      <c r="BN64" s="199" t="str">
        <f t="shared" si="49"/>
        <v/>
      </c>
      <c r="BO64" s="199" t="str">
        <f t="shared" si="50"/>
        <v/>
      </c>
      <c r="BP64" s="199" t="str">
        <f t="shared" si="51"/>
        <v/>
      </c>
      <c r="BQ64" s="199" t="str">
        <f t="shared" si="52"/>
        <v/>
      </c>
      <c r="BR64" s="199" t="str">
        <f t="shared" si="53"/>
        <v/>
      </c>
      <c r="BS64" s="199" t="str">
        <f t="shared" si="54"/>
        <v/>
      </c>
      <c r="BT64" s="199" t="str">
        <f t="shared" si="55"/>
        <v/>
      </c>
      <c r="BU64" s="199" t="str">
        <f t="shared" si="56"/>
        <v/>
      </c>
      <c r="BV64" s="199" t="str">
        <f t="shared" si="57"/>
        <v/>
      </c>
      <c r="BW64" s="199" t="str">
        <f t="shared" si="58"/>
        <v/>
      </c>
      <c r="BX64" s="199" t="str">
        <f t="shared" si="59"/>
        <v/>
      </c>
      <c r="BY64" s="199" t="str">
        <f t="shared" si="60"/>
        <v/>
      </c>
      <c r="BZ64" s="199" t="str">
        <f t="shared" si="61"/>
        <v/>
      </c>
      <c r="CA64" s="199" t="str">
        <f t="shared" si="62"/>
        <v/>
      </c>
      <c r="CB64" s="199" t="str">
        <f t="shared" si="63"/>
        <v/>
      </c>
      <c r="CC64" s="199" t="str">
        <f t="shared" si="64"/>
        <v/>
      </c>
      <c r="CD64" s="199" t="str">
        <f t="shared" si="65"/>
        <v/>
      </c>
      <c r="CE64" s="204" t="str">
        <f t="shared" si="66"/>
        <v/>
      </c>
      <c r="CF64" s="206" t="str">
        <f t="shared" si="67"/>
        <v/>
      </c>
      <c r="CG64" s="194" t="str">
        <f t="shared" si="68"/>
        <v/>
      </c>
      <c r="CH64" s="194" t="str">
        <f t="shared" si="69"/>
        <v/>
      </c>
      <c r="CI64" s="194" t="str">
        <f t="shared" si="70"/>
        <v/>
      </c>
      <c r="CJ64" s="194" t="str">
        <f t="shared" si="71"/>
        <v/>
      </c>
      <c r="CK64" s="194" t="str">
        <f t="shared" si="72"/>
        <v/>
      </c>
      <c r="CL64" s="194" t="str">
        <f t="shared" si="73"/>
        <v/>
      </c>
      <c r="CM64" s="194" t="str">
        <f t="shared" si="74"/>
        <v/>
      </c>
      <c r="CN64" s="194" t="str">
        <f t="shared" si="75"/>
        <v/>
      </c>
      <c r="CO64" s="194" t="str">
        <f t="shared" si="76"/>
        <v/>
      </c>
      <c r="CP64" s="194" t="str">
        <f t="shared" si="77"/>
        <v/>
      </c>
      <c r="CQ64" s="194" t="str">
        <f t="shared" si="78"/>
        <v/>
      </c>
      <c r="CR64" s="194" t="str">
        <f t="shared" si="79"/>
        <v/>
      </c>
      <c r="CS64" s="194" t="str">
        <f t="shared" si="80"/>
        <v/>
      </c>
      <c r="CT64" s="194" t="str">
        <f t="shared" si="81"/>
        <v/>
      </c>
      <c r="CU64" s="194" t="str">
        <f t="shared" si="82"/>
        <v/>
      </c>
      <c r="CV64" s="194" t="str">
        <f t="shared" si="83"/>
        <v/>
      </c>
      <c r="CW64" s="194" t="str">
        <f t="shared" si="84"/>
        <v/>
      </c>
      <c r="CX64" s="194" t="str">
        <f t="shared" si="85"/>
        <v/>
      </c>
      <c r="CY64" s="194" t="str">
        <f t="shared" si="86"/>
        <v/>
      </c>
      <c r="CZ64" s="194" t="str">
        <f t="shared" si="87"/>
        <v/>
      </c>
      <c r="DA64" s="194" t="str">
        <f t="shared" si="88"/>
        <v/>
      </c>
      <c r="DB64" s="194" t="str">
        <f t="shared" si="89"/>
        <v/>
      </c>
      <c r="DC64" s="194" t="str">
        <f t="shared" si="90"/>
        <v/>
      </c>
      <c r="DD64" s="194" t="str">
        <f t="shared" si="91"/>
        <v/>
      </c>
      <c r="DE64" s="194" t="str">
        <f t="shared" si="92"/>
        <v/>
      </c>
    </row>
    <row r="65" spans="1:8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94"/>
      <c r="BG65" s="94"/>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row>
    <row r="66" spans="1:8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94"/>
      <c r="BG66" s="94"/>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row>
    <row r="67" spans="1:8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94"/>
      <c r="BG67" s="94"/>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row>
    <row r="68" spans="1:8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94"/>
      <c r="BG68" s="94"/>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row>
    <row r="69" spans="1:8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94"/>
      <c r="BG69" s="94"/>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row>
    <row r="70" spans="1:8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94"/>
      <c r="BG70" s="94"/>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row>
    <row r="71" spans="1:8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94"/>
      <c r="BG71" s="94"/>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row>
    <row r="72" spans="1:8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94"/>
      <c r="BG72" s="94"/>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row>
    <row r="73" spans="1:8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94"/>
      <c r="BG73" s="94"/>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row>
    <row r="74" spans="1:8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94"/>
      <c r="BG74" s="94"/>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row>
    <row r="75" spans="1:8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94"/>
      <c r="BG75" s="94"/>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row>
    <row r="76" spans="1:8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94"/>
      <c r="BG76" s="94"/>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row>
    <row r="77" spans="1:8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94"/>
      <c r="BG77" s="94"/>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row>
    <row r="78" spans="1:8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94"/>
      <c r="BG78" s="94"/>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row>
    <row r="79" spans="1:8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94"/>
      <c r="BG79" s="94"/>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row>
    <row r="80" spans="1:8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94"/>
      <c r="BG80" s="94"/>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row>
    <row r="81" spans="1:8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94"/>
      <c r="BG81" s="94"/>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row>
    <row r="82" spans="1:8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94"/>
      <c r="BG82" s="94"/>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row>
    <row r="83" spans="1:8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94"/>
      <c r="BG83" s="94"/>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row>
    <row r="84" spans="1:8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94"/>
      <c r="BG84" s="94"/>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row>
    <row r="85" spans="1:8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94"/>
      <c r="BG85" s="94"/>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row>
    <row r="86" spans="1:8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94"/>
      <c r="BG86" s="94"/>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row>
    <row r="87" spans="1:8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94"/>
      <c r="BG87" s="94"/>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row>
    <row r="88" spans="1:8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94"/>
      <c r="BG88" s="94"/>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row>
    <row r="89" spans="1:8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94"/>
      <c r="BG89" s="94"/>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row>
    <row r="90" spans="1:8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94"/>
      <c r="BG90" s="94"/>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row>
    <row r="91" spans="1:8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94"/>
      <c r="BG91" s="94"/>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row>
    <row r="92" spans="1:8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94"/>
      <c r="BG92" s="94"/>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row>
    <row r="93" spans="1:8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94"/>
      <c r="BG93" s="94"/>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row>
    <row r="94" spans="1:8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94"/>
      <c r="BG94" s="94"/>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row>
    <row r="95" spans="1:8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94"/>
      <c r="BG95" s="94"/>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row>
    <row r="96" spans="1:8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94"/>
      <c r="BG96" s="94"/>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row>
    <row r="97" spans="1:8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94"/>
      <c r="BG97" s="94"/>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row>
    <row r="98" spans="1:8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94"/>
      <c r="BG98" s="94"/>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row>
    <row r="99" spans="1:8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94"/>
      <c r="BG99" s="94"/>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row>
    <row r="100" spans="1:8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94"/>
      <c r="BG100" s="94"/>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row>
    <row r="101" spans="1:8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94"/>
      <c r="BG101" s="94"/>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row>
    <row r="102" spans="1:8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94"/>
      <c r="BG102" s="94"/>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row>
    <row r="103" spans="1:8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94"/>
      <c r="BG103" s="94"/>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row>
    <row r="104" spans="1:8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94"/>
      <c r="BG104" s="94"/>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row>
    <row r="105" spans="1:8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94"/>
      <c r="BG105" s="94"/>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row>
    <row r="106" spans="1:8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94"/>
      <c r="BG106" s="94"/>
      <c r="BH106" s="70"/>
      <c r="BI106" s="70"/>
      <c r="BJ106" s="70"/>
      <c r="BK106" s="70"/>
      <c r="BL106" s="70"/>
      <c r="BM106" s="70"/>
      <c r="BN106" s="70"/>
      <c r="BO106" s="70"/>
      <c r="BP106" s="70"/>
      <c r="BQ106" s="70"/>
      <c r="BR106" s="70"/>
      <c r="BS106" s="70"/>
      <c r="BT106" s="70"/>
      <c r="BU106" s="70"/>
      <c r="BV106" s="70"/>
      <c r="BW106" s="70"/>
      <c r="BX106" s="70"/>
      <c r="BY106" s="70"/>
      <c r="BZ106" s="70"/>
      <c r="CA106" s="70"/>
      <c r="CB106" s="70"/>
      <c r="CC106" s="70"/>
      <c r="CD106" s="70"/>
      <c r="CE106" s="70"/>
      <c r="CF106" s="70"/>
      <c r="CG106" s="70"/>
    </row>
    <row r="107" spans="1:8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94"/>
      <c r="BG107" s="94"/>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row>
    <row r="108" spans="1:8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94"/>
      <c r="BG108" s="94"/>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row>
    <row r="109" spans="1:8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94"/>
      <c r="BG109" s="94"/>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row>
    <row r="110" spans="1:8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94"/>
      <c r="BG110" s="94"/>
      <c r="BH110" s="70"/>
      <c r="BI110" s="70"/>
      <c r="BJ110" s="70"/>
      <c r="BK110" s="70"/>
      <c r="BL110" s="70"/>
      <c r="BM110" s="70"/>
      <c r="BN110" s="70"/>
      <c r="BO110" s="70"/>
      <c r="BP110" s="70"/>
      <c r="BQ110" s="70"/>
      <c r="BR110" s="70"/>
      <c r="BS110" s="70"/>
      <c r="BT110" s="70"/>
      <c r="BU110" s="70"/>
      <c r="BV110" s="70"/>
      <c r="BW110" s="70"/>
      <c r="BX110" s="70"/>
      <c r="BY110" s="70"/>
      <c r="BZ110" s="70"/>
      <c r="CA110" s="70"/>
      <c r="CB110" s="70"/>
      <c r="CC110" s="70"/>
      <c r="CD110" s="70"/>
      <c r="CE110" s="70"/>
      <c r="CF110" s="70"/>
      <c r="CG110" s="70"/>
    </row>
    <row r="111" spans="1:8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94"/>
      <c r="BG111" s="94"/>
      <c r="BH111" s="70"/>
      <c r="BI111" s="70"/>
      <c r="BJ111" s="70"/>
      <c r="BK111" s="70"/>
      <c r="BL111" s="70"/>
      <c r="BM111" s="70"/>
      <c r="BN111" s="70"/>
      <c r="BO111" s="70"/>
      <c r="BP111" s="70"/>
      <c r="BQ111" s="70"/>
      <c r="BR111" s="70"/>
      <c r="BS111" s="70"/>
      <c r="BT111" s="70"/>
      <c r="BU111" s="70"/>
      <c r="BV111" s="70"/>
      <c r="BW111" s="70"/>
      <c r="BX111" s="70"/>
      <c r="BY111" s="70"/>
      <c r="BZ111" s="70"/>
      <c r="CA111" s="70"/>
      <c r="CB111" s="70"/>
      <c r="CC111" s="70"/>
      <c r="CD111" s="70"/>
      <c r="CE111" s="70"/>
      <c r="CF111" s="70"/>
      <c r="CG111" s="70"/>
    </row>
    <row r="112" spans="1:8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94"/>
      <c r="BG112" s="94"/>
      <c r="BH112" s="70"/>
      <c r="BI112" s="70"/>
      <c r="BJ112" s="70"/>
      <c r="BK112" s="70"/>
      <c r="BL112" s="70"/>
      <c r="BM112" s="70"/>
      <c r="BN112" s="70"/>
      <c r="BO112" s="70"/>
      <c r="BP112" s="70"/>
      <c r="BQ112" s="70"/>
      <c r="BR112" s="70"/>
      <c r="BS112" s="70"/>
      <c r="BT112" s="70"/>
      <c r="BU112" s="70"/>
      <c r="BV112" s="70"/>
      <c r="BW112" s="70"/>
      <c r="BX112" s="70"/>
      <c r="BY112" s="70"/>
      <c r="BZ112" s="70"/>
      <c r="CA112" s="70"/>
      <c r="CB112" s="70"/>
      <c r="CC112" s="70"/>
      <c r="CD112" s="70"/>
      <c r="CE112" s="70"/>
      <c r="CF112" s="70"/>
      <c r="CG112" s="70"/>
    </row>
    <row r="113" spans="1:8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94"/>
      <c r="BG113" s="94"/>
      <c r="BH113" s="70"/>
      <c r="BI113" s="70"/>
      <c r="BJ113" s="70"/>
      <c r="BK113" s="70"/>
      <c r="BL113" s="70"/>
      <c r="BM113" s="70"/>
      <c r="BN113" s="70"/>
      <c r="BO113" s="70"/>
      <c r="BP113" s="70"/>
      <c r="BQ113" s="70"/>
      <c r="BR113" s="70"/>
      <c r="BS113" s="70"/>
      <c r="BT113" s="70"/>
      <c r="BU113" s="70"/>
      <c r="BV113" s="70"/>
      <c r="BW113" s="70"/>
      <c r="BX113" s="70"/>
      <c r="BY113" s="70"/>
      <c r="BZ113" s="70"/>
      <c r="CA113" s="70"/>
      <c r="CB113" s="70"/>
      <c r="CC113" s="70"/>
      <c r="CD113" s="70"/>
      <c r="CE113" s="70"/>
      <c r="CF113" s="70"/>
      <c r="CG113" s="70"/>
    </row>
    <row r="114" spans="1:8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94"/>
      <c r="BG114" s="94"/>
      <c r="BH114" s="70"/>
      <c r="BI114" s="70"/>
      <c r="BJ114" s="70"/>
      <c r="BK114" s="70"/>
      <c r="BL114" s="70"/>
      <c r="BM114" s="70"/>
      <c r="BN114" s="70"/>
      <c r="BO114" s="70"/>
      <c r="BP114" s="70"/>
      <c r="BQ114" s="70"/>
      <c r="BR114" s="70"/>
      <c r="BS114" s="70"/>
      <c r="BT114" s="70"/>
      <c r="BU114" s="70"/>
      <c r="BV114" s="70"/>
      <c r="BW114" s="70"/>
      <c r="BX114" s="70"/>
      <c r="BY114" s="70"/>
      <c r="BZ114" s="70"/>
      <c r="CA114" s="70"/>
      <c r="CB114" s="70"/>
      <c r="CC114" s="70"/>
      <c r="CD114" s="70"/>
      <c r="CE114" s="70"/>
      <c r="CF114" s="70"/>
      <c r="CG114" s="70"/>
    </row>
    <row r="115" spans="1:8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94"/>
      <c r="BG115" s="94"/>
      <c r="BH115" s="70"/>
      <c r="BI115" s="70"/>
      <c r="BJ115" s="70"/>
      <c r="BK115" s="70"/>
      <c r="BL115" s="70"/>
      <c r="BM115" s="70"/>
      <c r="BN115" s="70"/>
      <c r="BO115" s="70"/>
      <c r="BP115" s="70"/>
      <c r="BQ115" s="70"/>
      <c r="BR115" s="70"/>
      <c r="BS115" s="70"/>
      <c r="BT115" s="70"/>
      <c r="BU115" s="70"/>
      <c r="BV115" s="70"/>
      <c r="BW115" s="70"/>
      <c r="BX115" s="70"/>
      <c r="BY115" s="70"/>
      <c r="BZ115" s="70"/>
      <c r="CA115" s="70"/>
      <c r="CB115" s="70"/>
      <c r="CC115" s="70"/>
      <c r="CD115" s="70"/>
      <c r="CE115" s="70"/>
      <c r="CF115" s="70"/>
      <c r="CG115" s="70"/>
    </row>
    <row r="116" spans="1:8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94"/>
      <c r="BG116" s="94"/>
      <c r="BH116" s="70"/>
      <c r="BI116" s="70"/>
      <c r="BJ116" s="70"/>
      <c r="BK116" s="70"/>
      <c r="BL116" s="70"/>
      <c r="BM116" s="70"/>
      <c r="BN116" s="70"/>
      <c r="BO116" s="70"/>
      <c r="BP116" s="70"/>
      <c r="BQ116" s="70"/>
      <c r="BR116" s="70"/>
      <c r="BS116" s="70"/>
      <c r="BT116" s="70"/>
      <c r="BU116" s="70"/>
      <c r="BV116" s="70"/>
      <c r="BW116" s="70"/>
      <c r="BX116" s="70"/>
      <c r="BY116" s="70"/>
      <c r="BZ116" s="70"/>
      <c r="CA116" s="70"/>
      <c r="CB116" s="70"/>
      <c r="CC116" s="70"/>
      <c r="CD116" s="70"/>
      <c r="CE116" s="70"/>
      <c r="CF116" s="70"/>
      <c r="CG116" s="70"/>
    </row>
    <row r="117" spans="1:8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94"/>
      <c r="BG117" s="94"/>
      <c r="BH117" s="70"/>
      <c r="BI117" s="70"/>
      <c r="BJ117" s="70"/>
      <c r="BK117" s="70"/>
      <c r="BL117" s="70"/>
      <c r="BM117" s="70"/>
      <c r="BN117" s="70"/>
      <c r="BO117" s="70"/>
      <c r="BP117" s="70"/>
      <c r="BQ117" s="70"/>
      <c r="BR117" s="70"/>
      <c r="BS117" s="70"/>
      <c r="BT117" s="70"/>
      <c r="BU117" s="70"/>
      <c r="BV117" s="70"/>
      <c r="BW117" s="70"/>
      <c r="BX117" s="70"/>
      <c r="BY117" s="70"/>
      <c r="BZ117" s="70"/>
      <c r="CA117" s="70"/>
      <c r="CB117" s="70"/>
      <c r="CC117" s="70"/>
      <c r="CD117" s="70"/>
      <c r="CE117" s="70"/>
      <c r="CF117" s="70"/>
      <c r="CG117" s="70"/>
    </row>
    <row r="118" spans="1:8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94"/>
      <c r="BG118" s="94"/>
      <c r="BH118" s="70"/>
      <c r="BI118" s="70"/>
      <c r="BJ118" s="70"/>
      <c r="BK118" s="70"/>
      <c r="BL118" s="70"/>
      <c r="BM118" s="70"/>
      <c r="BN118" s="70"/>
      <c r="BO118" s="70"/>
      <c r="BP118" s="70"/>
      <c r="BQ118" s="70"/>
      <c r="BR118" s="70"/>
      <c r="BS118" s="70"/>
      <c r="BT118" s="70"/>
      <c r="BU118" s="70"/>
      <c r="BV118" s="70"/>
      <c r="BW118" s="70"/>
      <c r="BX118" s="70"/>
      <c r="BY118" s="70"/>
      <c r="BZ118" s="70"/>
      <c r="CA118" s="70"/>
      <c r="CB118" s="70"/>
      <c r="CC118" s="70"/>
      <c r="CD118" s="70"/>
      <c r="CE118" s="70"/>
      <c r="CF118" s="70"/>
      <c r="CG118" s="70"/>
    </row>
    <row r="119" spans="1:8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94"/>
      <c r="BG119" s="94"/>
      <c r="BH119" s="70"/>
      <c r="BI119" s="70"/>
      <c r="BJ119" s="70"/>
      <c r="BK119" s="70"/>
      <c r="BL119" s="70"/>
      <c r="BM119" s="70"/>
      <c r="BN119" s="70"/>
      <c r="BO119" s="70"/>
      <c r="BP119" s="70"/>
      <c r="BQ119" s="70"/>
      <c r="BR119" s="70"/>
      <c r="BS119" s="70"/>
      <c r="BT119" s="70"/>
      <c r="BU119" s="70"/>
      <c r="BV119" s="70"/>
      <c r="BW119" s="70"/>
      <c r="BX119" s="70"/>
      <c r="BY119" s="70"/>
      <c r="BZ119" s="70"/>
      <c r="CA119" s="70"/>
      <c r="CB119" s="70"/>
      <c r="CC119" s="70"/>
      <c r="CD119" s="70"/>
      <c r="CE119" s="70"/>
      <c r="CF119" s="70"/>
      <c r="CG119" s="70"/>
    </row>
    <row r="120" spans="1:8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94"/>
      <c r="BG120" s="94"/>
      <c r="BH120" s="70"/>
      <c r="BI120" s="70"/>
      <c r="BJ120" s="70"/>
      <c r="BK120" s="70"/>
      <c r="BL120" s="70"/>
      <c r="BM120" s="70"/>
      <c r="BN120" s="70"/>
      <c r="BO120" s="70"/>
      <c r="BP120" s="70"/>
      <c r="BQ120" s="70"/>
      <c r="BR120" s="70"/>
      <c r="BS120" s="70"/>
      <c r="BT120" s="70"/>
      <c r="BU120" s="70"/>
      <c r="BV120" s="70"/>
      <c r="BW120" s="70"/>
      <c r="BX120" s="70"/>
      <c r="BY120" s="70"/>
      <c r="BZ120" s="70"/>
      <c r="CA120" s="70"/>
      <c r="CB120" s="70"/>
      <c r="CC120" s="70"/>
      <c r="CD120" s="70"/>
      <c r="CE120" s="70"/>
      <c r="CF120" s="70"/>
      <c r="CG120" s="70"/>
    </row>
    <row r="121" spans="1:8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94"/>
      <c r="BG121" s="94"/>
      <c r="BH121" s="70"/>
      <c r="BI121" s="70"/>
      <c r="BJ121" s="70"/>
      <c r="BK121" s="70"/>
      <c r="BL121" s="70"/>
      <c r="BM121" s="70"/>
      <c r="BN121" s="70"/>
      <c r="BO121" s="70"/>
      <c r="BP121" s="70"/>
      <c r="BQ121" s="70"/>
      <c r="BR121" s="70"/>
      <c r="BS121" s="70"/>
      <c r="BT121" s="70"/>
      <c r="BU121" s="70"/>
      <c r="BV121" s="70"/>
      <c r="BW121" s="70"/>
      <c r="BX121" s="70"/>
      <c r="BY121" s="70"/>
      <c r="BZ121" s="70"/>
      <c r="CA121" s="70"/>
      <c r="CB121" s="70"/>
      <c r="CC121" s="70"/>
      <c r="CD121" s="70"/>
      <c r="CE121" s="70"/>
      <c r="CF121" s="70"/>
      <c r="CG121" s="70"/>
    </row>
    <row r="122" spans="1:8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94"/>
      <c r="BG122" s="94"/>
      <c r="BH122" s="70"/>
      <c r="BI122" s="70"/>
      <c r="BJ122" s="70"/>
      <c r="BK122" s="70"/>
      <c r="BL122" s="70"/>
      <c r="BM122" s="70"/>
      <c r="BN122" s="70"/>
      <c r="BO122" s="70"/>
      <c r="BP122" s="70"/>
      <c r="BQ122" s="70"/>
      <c r="BR122" s="70"/>
      <c r="BS122" s="70"/>
      <c r="BT122" s="70"/>
      <c r="BU122" s="70"/>
      <c r="BV122" s="70"/>
      <c r="BW122" s="70"/>
      <c r="BX122" s="70"/>
      <c r="BY122" s="70"/>
      <c r="BZ122" s="70"/>
      <c r="CA122" s="70"/>
      <c r="CB122" s="70"/>
      <c r="CC122" s="70"/>
      <c r="CD122" s="70"/>
      <c r="CE122" s="70"/>
      <c r="CF122" s="70"/>
      <c r="CG122" s="70"/>
    </row>
    <row r="123" spans="1:8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94"/>
      <c r="BG123" s="94"/>
      <c r="BH123" s="70"/>
      <c r="BI123" s="70"/>
      <c r="BJ123" s="70"/>
      <c r="BK123" s="70"/>
      <c r="BL123" s="70"/>
      <c r="BM123" s="70"/>
      <c r="BN123" s="70"/>
      <c r="BO123" s="70"/>
      <c r="BP123" s="70"/>
      <c r="BQ123" s="70"/>
      <c r="BR123" s="70"/>
      <c r="BS123" s="70"/>
      <c r="BT123" s="70"/>
      <c r="BU123" s="70"/>
      <c r="BV123" s="70"/>
      <c r="BW123" s="70"/>
      <c r="BX123" s="70"/>
      <c r="BY123" s="70"/>
      <c r="BZ123" s="70"/>
      <c r="CA123" s="70"/>
      <c r="CB123" s="70"/>
      <c r="CC123" s="70"/>
      <c r="CD123" s="70"/>
      <c r="CE123" s="70"/>
      <c r="CF123" s="70"/>
      <c r="CG123" s="70"/>
    </row>
    <row r="124" spans="1:8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94"/>
      <c r="BG124" s="94"/>
      <c r="BH124" s="70"/>
      <c r="BI124" s="70"/>
      <c r="BJ124" s="70"/>
      <c r="BK124" s="70"/>
      <c r="BL124" s="70"/>
      <c r="BM124" s="70"/>
      <c r="BN124" s="70"/>
      <c r="BO124" s="70"/>
      <c r="BP124" s="70"/>
      <c r="BQ124" s="70"/>
      <c r="BR124" s="70"/>
      <c r="BS124" s="70"/>
      <c r="BT124" s="70"/>
      <c r="BU124" s="70"/>
      <c r="BV124" s="70"/>
      <c r="BW124" s="70"/>
      <c r="BX124" s="70"/>
      <c r="BY124" s="70"/>
      <c r="BZ124" s="70"/>
      <c r="CA124" s="70"/>
      <c r="CB124" s="70"/>
      <c r="CC124" s="70"/>
      <c r="CD124" s="70"/>
      <c r="CE124" s="70"/>
      <c r="CF124" s="70"/>
      <c r="CG124" s="70"/>
    </row>
    <row r="125" spans="1:8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94"/>
      <c r="BG125" s="94"/>
      <c r="BH125" s="70"/>
      <c r="BI125" s="70"/>
      <c r="BJ125" s="70"/>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row>
    <row r="126" spans="1:8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94"/>
      <c r="BG126" s="94"/>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70"/>
      <c r="CE126" s="70"/>
      <c r="CF126" s="70"/>
      <c r="CG126" s="70"/>
    </row>
    <row r="127" spans="1:8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94"/>
      <c r="BG127" s="94"/>
      <c r="BH127" s="70"/>
      <c r="BI127" s="70"/>
      <c r="BJ127" s="70"/>
      <c r="BK127" s="70"/>
      <c r="BL127" s="70"/>
      <c r="BM127" s="70"/>
      <c r="BN127" s="70"/>
      <c r="BO127" s="70"/>
      <c r="BP127" s="70"/>
      <c r="BQ127" s="70"/>
      <c r="BR127" s="70"/>
      <c r="BS127" s="70"/>
      <c r="BT127" s="70"/>
      <c r="BU127" s="70"/>
      <c r="BV127" s="70"/>
      <c r="BW127" s="70"/>
      <c r="BX127" s="70"/>
      <c r="BY127" s="70"/>
      <c r="BZ127" s="70"/>
      <c r="CA127" s="70"/>
      <c r="CB127" s="70"/>
      <c r="CC127" s="70"/>
      <c r="CD127" s="70"/>
      <c r="CE127" s="70"/>
      <c r="CF127" s="70"/>
      <c r="CG127" s="70"/>
    </row>
    <row r="128" spans="1:8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94"/>
      <c r="BG128" s="94"/>
      <c r="BH128" s="70"/>
      <c r="BI128" s="70"/>
      <c r="BJ128" s="70"/>
      <c r="BK128" s="70"/>
      <c r="BL128" s="70"/>
      <c r="BM128" s="70"/>
      <c r="BN128" s="70"/>
      <c r="BO128" s="70"/>
      <c r="BP128" s="70"/>
      <c r="BQ128" s="70"/>
      <c r="BR128" s="70"/>
      <c r="BS128" s="70"/>
      <c r="BT128" s="70"/>
      <c r="BU128" s="70"/>
      <c r="BV128" s="70"/>
      <c r="BW128" s="70"/>
      <c r="BX128" s="70"/>
      <c r="BY128" s="70"/>
      <c r="BZ128" s="70"/>
      <c r="CA128" s="70"/>
      <c r="CB128" s="70"/>
      <c r="CC128" s="70"/>
      <c r="CD128" s="70"/>
      <c r="CE128" s="70"/>
      <c r="CF128" s="70"/>
      <c r="CG128" s="70"/>
    </row>
    <row r="129" spans="1:8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94"/>
      <c r="BG129" s="94"/>
      <c r="BH129" s="70"/>
      <c r="BI129" s="70"/>
      <c r="BJ129" s="70"/>
      <c r="BK129" s="70"/>
      <c r="BL129" s="70"/>
      <c r="BM129" s="70"/>
      <c r="BN129" s="70"/>
      <c r="BO129" s="70"/>
      <c r="BP129" s="70"/>
      <c r="BQ129" s="70"/>
      <c r="BR129" s="70"/>
      <c r="BS129" s="70"/>
      <c r="BT129" s="70"/>
      <c r="BU129" s="70"/>
      <c r="BV129" s="70"/>
      <c r="BW129" s="70"/>
      <c r="BX129" s="70"/>
      <c r="BY129" s="70"/>
      <c r="BZ129" s="70"/>
      <c r="CA129" s="70"/>
      <c r="CB129" s="70"/>
      <c r="CC129" s="70"/>
      <c r="CD129" s="70"/>
      <c r="CE129" s="70"/>
      <c r="CF129" s="70"/>
      <c r="CG129" s="70"/>
    </row>
    <row r="130" spans="1:8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94"/>
      <c r="BG130" s="94"/>
      <c r="BH130" s="70"/>
      <c r="BI130" s="70"/>
      <c r="BJ130" s="70"/>
      <c r="BK130" s="70"/>
      <c r="BL130" s="70"/>
      <c r="BM130" s="70"/>
      <c r="BN130" s="70"/>
      <c r="BO130" s="70"/>
      <c r="BP130" s="70"/>
      <c r="BQ130" s="70"/>
      <c r="BR130" s="70"/>
      <c r="BS130" s="70"/>
      <c r="BT130" s="70"/>
      <c r="BU130" s="70"/>
      <c r="BV130" s="70"/>
      <c r="BW130" s="70"/>
      <c r="BX130" s="70"/>
      <c r="BY130" s="70"/>
      <c r="BZ130" s="70"/>
      <c r="CA130" s="70"/>
      <c r="CB130" s="70"/>
      <c r="CC130" s="70"/>
      <c r="CD130" s="70"/>
      <c r="CE130" s="70"/>
      <c r="CF130" s="70"/>
      <c r="CG130" s="70"/>
    </row>
    <row r="131" spans="1:8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94"/>
      <c r="BG131" s="94"/>
      <c r="BH131" s="70"/>
      <c r="BI131" s="70"/>
      <c r="BJ131" s="70"/>
      <c r="BK131" s="70"/>
      <c r="BL131" s="70"/>
      <c r="BM131" s="70"/>
      <c r="BN131" s="70"/>
      <c r="BO131" s="70"/>
      <c r="BP131" s="70"/>
      <c r="BQ131" s="70"/>
      <c r="BR131" s="70"/>
      <c r="BS131" s="70"/>
      <c r="BT131" s="70"/>
      <c r="BU131" s="70"/>
      <c r="BV131" s="70"/>
      <c r="BW131" s="70"/>
      <c r="BX131" s="70"/>
      <c r="BY131" s="70"/>
      <c r="BZ131" s="70"/>
      <c r="CA131" s="70"/>
      <c r="CB131" s="70"/>
      <c r="CC131" s="70"/>
      <c r="CD131" s="70"/>
      <c r="CE131" s="70"/>
      <c r="CF131" s="70"/>
      <c r="CG131" s="70"/>
    </row>
    <row r="132" spans="1:8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94"/>
      <c r="BG132" s="94"/>
      <c r="BH132" s="70"/>
      <c r="BI132" s="70"/>
      <c r="BJ132" s="70"/>
      <c r="BK132" s="70"/>
      <c r="BL132" s="70"/>
      <c r="BM132" s="70"/>
      <c r="BN132" s="70"/>
      <c r="BO132" s="70"/>
      <c r="BP132" s="70"/>
      <c r="BQ132" s="70"/>
      <c r="BR132" s="70"/>
      <c r="BS132" s="70"/>
      <c r="BT132" s="70"/>
      <c r="BU132" s="70"/>
      <c r="BV132" s="70"/>
      <c r="BW132" s="70"/>
      <c r="BX132" s="70"/>
      <c r="BY132" s="70"/>
      <c r="BZ132" s="70"/>
      <c r="CA132" s="70"/>
      <c r="CB132" s="70"/>
      <c r="CC132" s="70"/>
      <c r="CD132" s="70"/>
      <c r="CE132" s="70"/>
      <c r="CF132" s="70"/>
      <c r="CG132" s="70"/>
    </row>
    <row r="133" spans="1:8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94"/>
      <c r="BG133" s="94"/>
      <c r="BH133" s="70"/>
      <c r="BI133" s="70"/>
      <c r="BJ133" s="70"/>
      <c r="BK133" s="70"/>
      <c r="BL133" s="70"/>
      <c r="BM133" s="70"/>
      <c r="BN133" s="70"/>
      <c r="BO133" s="70"/>
      <c r="BP133" s="70"/>
      <c r="BQ133" s="70"/>
      <c r="BR133" s="70"/>
      <c r="BS133" s="70"/>
      <c r="BT133" s="70"/>
      <c r="BU133" s="70"/>
      <c r="BV133" s="70"/>
      <c r="BW133" s="70"/>
      <c r="BX133" s="70"/>
      <c r="BY133" s="70"/>
      <c r="BZ133" s="70"/>
      <c r="CA133" s="70"/>
      <c r="CB133" s="70"/>
      <c r="CC133" s="70"/>
      <c r="CD133" s="70"/>
      <c r="CE133" s="70"/>
      <c r="CF133" s="70"/>
      <c r="CG133" s="70"/>
    </row>
    <row r="134" spans="1:8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94"/>
      <c r="BG134" s="94"/>
      <c r="BH134" s="70"/>
      <c r="BI134" s="70"/>
      <c r="BJ134" s="70"/>
      <c r="BK134" s="70"/>
      <c r="BL134" s="70"/>
      <c r="BM134" s="70"/>
      <c r="BN134" s="70"/>
      <c r="BO134" s="70"/>
      <c r="BP134" s="70"/>
      <c r="BQ134" s="70"/>
      <c r="BR134" s="70"/>
      <c r="BS134" s="70"/>
      <c r="BT134" s="70"/>
      <c r="BU134" s="70"/>
      <c r="BV134" s="70"/>
      <c r="BW134" s="70"/>
      <c r="BX134" s="70"/>
      <c r="BY134" s="70"/>
      <c r="BZ134" s="70"/>
      <c r="CA134" s="70"/>
      <c r="CB134" s="70"/>
      <c r="CC134" s="70"/>
      <c r="CD134" s="70"/>
      <c r="CE134" s="70"/>
      <c r="CF134" s="70"/>
      <c r="CG134" s="70"/>
    </row>
    <row r="135" spans="1:8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94"/>
      <c r="BG135" s="94"/>
      <c r="BH135" s="70"/>
      <c r="BI135" s="70"/>
      <c r="BJ135" s="70"/>
      <c r="BK135" s="70"/>
      <c r="BL135" s="70"/>
      <c r="BM135" s="70"/>
      <c r="BN135" s="70"/>
      <c r="BO135" s="70"/>
      <c r="BP135" s="70"/>
      <c r="BQ135" s="70"/>
      <c r="BR135" s="70"/>
      <c r="BS135" s="70"/>
      <c r="BT135" s="70"/>
      <c r="BU135" s="70"/>
      <c r="BV135" s="70"/>
      <c r="BW135" s="70"/>
      <c r="BX135" s="70"/>
      <c r="BY135" s="70"/>
      <c r="BZ135" s="70"/>
      <c r="CA135" s="70"/>
      <c r="CB135" s="70"/>
      <c r="CC135" s="70"/>
      <c r="CD135" s="70"/>
      <c r="CE135" s="70"/>
      <c r="CF135" s="70"/>
      <c r="CG135" s="70"/>
    </row>
    <row r="136" spans="1:8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94"/>
      <c r="BG136" s="94"/>
      <c r="BH136" s="70"/>
      <c r="BI136" s="70"/>
      <c r="BJ136" s="70"/>
      <c r="BK136" s="70"/>
      <c r="BL136" s="70"/>
      <c r="BM136" s="70"/>
      <c r="BN136" s="70"/>
      <c r="BO136" s="70"/>
      <c r="BP136" s="70"/>
      <c r="BQ136" s="70"/>
      <c r="BR136" s="70"/>
      <c r="BS136" s="70"/>
      <c r="BT136" s="70"/>
      <c r="BU136" s="70"/>
      <c r="BV136" s="70"/>
      <c r="BW136" s="70"/>
      <c r="BX136" s="70"/>
      <c r="BY136" s="70"/>
      <c r="BZ136" s="70"/>
      <c r="CA136" s="70"/>
      <c r="CB136" s="70"/>
      <c r="CC136" s="70"/>
      <c r="CD136" s="70"/>
      <c r="CE136" s="70"/>
      <c r="CF136" s="70"/>
      <c r="CG136" s="70"/>
    </row>
    <row r="137" spans="1:8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94"/>
      <c r="BG137" s="94"/>
      <c r="BH137" s="70"/>
      <c r="BI137" s="70"/>
      <c r="BJ137" s="70"/>
      <c r="BK137" s="70"/>
      <c r="BL137" s="70"/>
      <c r="BM137" s="70"/>
      <c r="BN137" s="70"/>
      <c r="BO137" s="70"/>
      <c r="BP137" s="70"/>
      <c r="BQ137" s="70"/>
      <c r="BR137" s="70"/>
      <c r="BS137" s="70"/>
      <c r="BT137" s="70"/>
      <c r="BU137" s="70"/>
      <c r="BV137" s="70"/>
      <c r="BW137" s="70"/>
      <c r="BX137" s="70"/>
      <c r="BY137" s="70"/>
      <c r="BZ137" s="70"/>
      <c r="CA137" s="70"/>
      <c r="CB137" s="70"/>
      <c r="CC137" s="70"/>
      <c r="CD137" s="70"/>
      <c r="CE137" s="70"/>
      <c r="CF137" s="70"/>
      <c r="CG137" s="70"/>
    </row>
    <row r="138" spans="1:8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94"/>
      <c r="BG138" s="94"/>
      <c r="BH138" s="70"/>
      <c r="BI138" s="70"/>
      <c r="BJ138" s="70"/>
      <c r="BK138" s="70"/>
      <c r="BL138" s="70"/>
      <c r="BM138" s="70"/>
      <c r="BN138" s="70"/>
      <c r="BO138" s="70"/>
      <c r="BP138" s="70"/>
      <c r="BQ138" s="70"/>
      <c r="BR138" s="70"/>
      <c r="BS138" s="70"/>
      <c r="BT138" s="70"/>
      <c r="BU138" s="70"/>
      <c r="BV138" s="70"/>
      <c r="BW138" s="70"/>
      <c r="BX138" s="70"/>
      <c r="BY138" s="70"/>
      <c r="BZ138" s="70"/>
      <c r="CA138" s="70"/>
      <c r="CB138" s="70"/>
      <c r="CC138" s="70"/>
      <c r="CD138" s="70"/>
      <c r="CE138" s="70"/>
      <c r="CF138" s="70"/>
      <c r="CG138" s="70"/>
    </row>
    <row r="139" spans="1:8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94"/>
      <c r="BG139" s="94"/>
      <c r="BH139" s="70"/>
      <c r="BI139" s="70"/>
      <c r="BJ139" s="70"/>
      <c r="BK139" s="70"/>
      <c r="BL139" s="70"/>
      <c r="BM139" s="70"/>
      <c r="BN139" s="70"/>
      <c r="BO139" s="70"/>
      <c r="BP139" s="70"/>
      <c r="BQ139" s="70"/>
      <c r="BR139" s="70"/>
      <c r="BS139" s="70"/>
      <c r="BT139" s="70"/>
      <c r="BU139" s="70"/>
      <c r="BV139" s="70"/>
      <c r="BW139" s="70"/>
      <c r="BX139" s="70"/>
      <c r="BY139" s="70"/>
      <c r="BZ139" s="70"/>
      <c r="CA139" s="70"/>
      <c r="CB139" s="70"/>
      <c r="CC139" s="70"/>
      <c r="CD139" s="70"/>
      <c r="CE139" s="70"/>
      <c r="CF139" s="70"/>
      <c r="CG139" s="70"/>
    </row>
    <row r="140" spans="1:8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94"/>
      <c r="BG140" s="94"/>
      <c r="BH140" s="70"/>
      <c r="BI140" s="70"/>
      <c r="BJ140" s="70"/>
      <c r="BK140" s="70"/>
      <c r="BL140" s="70"/>
      <c r="BM140" s="70"/>
      <c r="BN140" s="70"/>
      <c r="BO140" s="70"/>
      <c r="BP140" s="70"/>
      <c r="BQ140" s="70"/>
      <c r="BR140" s="70"/>
      <c r="BS140" s="70"/>
      <c r="BT140" s="70"/>
      <c r="BU140" s="70"/>
      <c r="BV140" s="70"/>
      <c r="BW140" s="70"/>
      <c r="BX140" s="70"/>
      <c r="BY140" s="70"/>
      <c r="BZ140" s="70"/>
      <c r="CA140" s="70"/>
      <c r="CB140" s="70"/>
      <c r="CC140" s="70"/>
      <c r="CD140" s="70"/>
      <c r="CE140" s="70"/>
      <c r="CF140" s="70"/>
      <c r="CG140" s="70"/>
    </row>
    <row r="141" spans="1:8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94"/>
      <c r="BG141" s="94"/>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row>
    <row r="142" spans="1:8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94"/>
      <c r="BG142" s="94"/>
      <c r="BH142" s="70"/>
      <c r="BI142" s="70"/>
      <c r="BJ142" s="70"/>
      <c r="BK142" s="70"/>
      <c r="BL142" s="70"/>
      <c r="BM142" s="70"/>
      <c r="BN142" s="70"/>
      <c r="BO142" s="70"/>
      <c r="BP142" s="70"/>
      <c r="BQ142" s="70"/>
      <c r="BR142" s="70"/>
      <c r="BS142" s="70"/>
      <c r="BT142" s="70"/>
      <c r="BU142" s="70"/>
      <c r="BV142" s="70"/>
      <c r="BW142" s="70"/>
      <c r="BX142" s="70"/>
      <c r="BY142" s="70"/>
      <c r="BZ142" s="70"/>
      <c r="CA142" s="70"/>
      <c r="CB142" s="70"/>
      <c r="CC142" s="70"/>
      <c r="CD142" s="70"/>
      <c r="CE142" s="70"/>
      <c r="CF142" s="70"/>
      <c r="CG142" s="70"/>
    </row>
    <row r="143" spans="1:8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94"/>
      <c r="BG143" s="94"/>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row>
    <row r="144" spans="1:8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94"/>
      <c r="BG144" s="94"/>
      <c r="BH144" s="70"/>
      <c r="BI144" s="70"/>
      <c r="BJ144" s="70"/>
      <c r="BK144" s="70"/>
      <c r="BL144" s="70"/>
      <c r="BM144" s="70"/>
      <c r="BN144" s="70"/>
      <c r="BO144" s="70"/>
      <c r="BP144" s="70"/>
      <c r="BQ144" s="70"/>
      <c r="BR144" s="70"/>
      <c r="BS144" s="70"/>
      <c r="BT144" s="70"/>
      <c r="BU144" s="70"/>
      <c r="BV144" s="70"/>
      <c r="BW144" s="70"/>
      <c r="BX144" s="70"/>
      <c r="BY144" s="70"/>
      <c r="BZ144" s="70"/>
      <c r="CA144" s="70"/>
      <c r="CB144" s="70"/>
      <c r="CC144" s="70"/>
      <c r="CD144" s="70"/>
      <c r="CE144" s="70"/>
      <c r="CF144" s="70"/>
      <c r="CG144" s="70"/>
    </row>
    <row r="145" spans="1:8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94"/>
      <c r="BG145" s="94"/>
      <c r="BH145" s="70"/>
      <c r="BI145" s="70"/>
      <c r="BJ145" s="70"/>
      <c r="BK145" s="70"/>
      <c r="BL145" s="70"/>
      <c r="BM145" s="70"/>
      <c r="BN145" s="70"/>
      <c r="BO145" s="70"/>
      <c r="BP145" s="70"/>
      <c r="BQ145" s="70"/>
      <c r="BR145" s="70"/>
      <c r="BS145" s="70"/>
      <c r="BT145" s="70"/>
      <c r="BU145" s="70"/>
      <c r="BV145" s="70"/>
      <c r="BW145" s="70"/>
      <c r="BX145" s="70"/>
      <c r="BY145" s="70"/>
      <c r="BZ145" s="70"/>
      <c r="CA145" s="70"/>
      <c r="CB145" s="70"/>
      <c r="CC145" s="70"/>
      <c r="CD145" s="70"/>
      <c r="CE145" s="70"/>
      <c r="CF145" s="70"/>
      <c r="CG145" s="70"/>
    </row>
    <row r="146" spans="1:8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94"/>
      <c r="BG146" s="94"/>
      <c r="BH146" s="70"/>
      <c r="BI146" s="70"/>
      <c r="BJ146" s="70"/>
      <c r="BK146" s="70"/>
      <c r="BL146" s="70"/>
      <c r="BM146" s="70"/>
      <c r="BN146" s="70"/>
      <c r="BO146" s="70"/>
      <c r="BP146" s="70"/>
      <c r="BQ146" s="70"/>
      <c r="BR146" s="70"/>
      <c r="BS146" s="70"/>
      <c r="BT146" s="70"/>
      <c r="BU146" s="70"/>
      <c r="BV146" s="70"/>
      <c r="BW146" s="70"/>
      <c r="BX146" s="70"/>
      <c r="BY146" s="70"/>
      <c r="BZ146" s="70"/>
      <c r="CA146" s="70"/>
      <c r="CB146" s="70"/>
      <c r="CC146" s="70"/>
      <c r="CD146" s="70"/>
      <c r="CE146" s="70"/>
      <c r="CF146" s="70"/>
      <c r="CG146" s="70"/>
    </row>
    <row r="147" spans="1:8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94"/>
      <c r="BG147" s="94"/>
      <c r="BH147" s="70"/>
      <c r="BI147" s="70"/>
      <c r="BJ147" s="70"/>
      <c r="BK147" s="70"/>
      <c r="BL147" s="70"/>
      <c r="BM147" s="70"/>
      <c r="BN147" s="70"/>
      <c r="BO147" s="70"/>
      <c r="BP147" s="70"/>
      <c r="BQ147" s="70"/>
      <c r="BR147" s="70"/>
      <c r="BS147" s="70"/>
      <c r="BT147" s="70"/>
      <c r="BU147" s="70"/>
      <c r="BV147" s="70"/>
      <c r="BW147" s="70"/>
      <c r="BX147" s="70"/>
      <c r="BY147" s="70"/>
      <c r="BZ147" s="70"/>
      <c r="CA147" s="70"/>
      <c r="CB147" s="70"/>
      <c r="CC147" s="70"/>
      <c r="CD147" s="70"/>
      <c r="CE147" s="70"/>
      <c r="CF147" s="70"/>
      <c r="CG147" s="70"/>
    </row>
    <row r="148" spans="1:8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94"/>
      <c r="BG148" s="94"/>
      <c r="BH148" s="70"/>
      <c r="BI148" s="70"/>
      <c r="BJ148" s="70"/>
      <c r="BK148" s="70"/>
      <c r="BL148" s="70"/>
      <c r="BM148" s="70"/>
      <c r="BN148" s="70"/>
      <c r="BO148" s="70"/>
      <c r="BP148" s="70"/>
      <c r="BQ148" s="70"/>
      <c r="BR148" s="70"/>
      <c r="BS148" s="70"/>
      <c r="BT148" s="70"/>
      <c r="BU148" s="70"/>
      <c r="BV148" s="70"/>
      <c r="BW148" s="70"/>
      <c r="BX148" s="70"/>
      <c r="BY148" s="70"/>
      <c r="BZ148" s="70"/>
      <c r="CA148" s="70"/>
      <c r="CB148" s="70"/>
      <c r="CC148" s="70"/>
      <c r="CD148" s="70"/>
      <c r="CE148" s="70"/>
      <c r="CF148" s="70"/>
      <c r="CG148" s="70"/>
    </row>
    <row r="149" spans="1:8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94"/>
      <c r="BG149" s="94"/>
      <c r="BH149" s="70"/>
      <c r="BI149" s="70"/>
      <c r="BJ149" s="70"/>
      <c r="BK149" s="70"/>
      <c r="BL149" s="70"/>
      <c r="BM149" s="70"/>
      <c r="BN149" s="70"/>
      <c r="BO149" s="70"/>
      <c r="BP149" s="70"/>
      <c r="BQ149" s="70"/>
      <c r="BR149" s="70"/>
      <c r="BS149" s="70"/>
      <c r="BT149" s="70"/>
      <c r="BU149" s="70"/>
      <c r="BV149" s="70"/>
      <c r="BW149" s="70"/>
      <c r="BX149" s="70"/>
      <c r="BY149" s="70"/>
      <c r="BZ149" s="70"/>
      <c r="CA149" s="70"/>
      <c r="CB149" s="70"/>
      <c r="CC149" s="70"/>
      <c r="CD149" s="70"/>
      <c r="CE149" s="70"/>
      <c r="CF149" s="70"/>
      <c r="CG149" s="70"/>
    </row>
    <row r="150" spans="1:8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94"/>
      <c r="BG150" s="94"/>
      <c r="BH150" s="70"/>
      <c r="BI150" s="70"/>
      <c r="BJ150" s="70"/>
      <c r="BK150" s="70"/>
      <c r="BL150" s="70"/>
      <c r="BM150" s="70"/>
      <c r="BN150" s="70"/>
      <c r="BO150" s="70"/>
      <c r="BP150" s="70"/>
      <c r="BQ150" s="70"/>
      <c r="BR150" s="70"/>
      <c r="BS150" s="70"/>
      <c r="BT150" s="70"/>
      <c r="BU150" s="70"/>
      <c r="BV150" s="70"/>
      <c r="BW150" s="70"/>
      <c r="BX150" s="70"/>
      <c r="BY150" s="70"/>
      <c r="BZ150" s="70"/>
      <c r="CA150" s="70"/>
      <c r="CB150" s="70"/>
      <c r="CC150" s="70"/>
      <c r="CD150" s="70"/>
      <c r="CE150" s="70"/>
      <c r="CF150" s="70"/>
      <c r="CG150" s="70"/>
    </row>
    <row r="151" spans="1:8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94"/>
      <c r="BG151" s="94"/>
      <c r="BH151" s="70"/>
      <c r="BI151" s="70"/>
      <c r="BJ151" s="70"/>
      <c r="BK151" s="70"/>
      <c r="BL151" s="70"/>
      <c r="BM151" s="70"/>
      <c r="BN151" s="70"/>
      <c r="BO151" s="70"/>
      <c r="BP151" s="70"/>
      <c r="BQ151" s="70"/>
      <c r="BR151" s="70"/>
      <c r="BS151" s="70"/>
      <c r="BT151" s="70"/>
      <c r="BU151" s="70"/>
      <c r="BV151" s="70"/>
      <c r="BW151" s="70"/>
      <c r="BX151" s="70"/>
      <c r="BY151" s="70"/>
      <c r="BZ151" s="70"/>
      <c r="CA151" s="70"/>
      <c r="CB151" s="70"/>
      <c r="CC151" s="70"/>
      <c r="CD151" s="70"/>
      <c r="CE151" s="70"/>
      <c r="CF151" s="70"/>
      <c r="CG151" s="70"/>
    </row>
    <row r="152" spans="1:8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94"/>
      <c r="BG152" s="94"/>
      <c r="BH152" s="70"/>
      <c r="BI152" s="70"/>
      <c r="BJ152" s="70"/>
      <c r="BK152" s="70"/>
      <c r="BL152" s="70"/>
      <c r="BM152" s="70"/>
      <c r="BN152" s="70"/>
      <c r="BO152" s="70"/>
      <c r="BP152" s="70"/>
      <c r="BQ152" s="70"/>
      <c r="BR152" s="70"/>
      <c r="BS152" s="70"/>
      <c r="BT152" s="70"/>
      <c r="BU152" s="70"/>
      <c r="BV152" s="70"/>
      <c r="BW152" s="70"/>
      <c r="BX152" s="70"/>
      <c r="BY152" s="70"/>
      <c r="BZ152" s="70"/>
      <c r="CA152" s="70"/>
      <c r="CB152" s="70"/>
      <c r="CC152" s="70"/>
      <c r="CD152" s="70"/>
      <c r="CE152" s="70"/>
      <c r="CF152" s="70"/>
      <c r="CG152" s="70"/>
    </row>
    <row r="153" spans="1:8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94"/>
      <c r="BG153" s="94"/>
      <c r="BH153" s="70"/>
      <c r="BI153" s="70"/>
      <c r="BJ153" s="70"/>
      <c r="BK153" s="70"/>
      <c r="BL153" s="70"/>
      <c r="BM153" s="70"/>
      <c r="BN153" s="70"/>
      <c r="BO153" s="70"/>
      <c r="BP153" s="70"/>
      <c r="BQ153" s="70"/>
      <c r="BR153" s="70"/>
      <c r="BS153" s="70"/>
      <c r="BT153" s="70"/>
      <c r="BU153" s="70"/>
      <c r="BV153" s="70"/>
      <c r="BW153" s="70"/>
      <c r="BX153" s="70"/>
      <c r="BY153" s="70"/>
      <c r="BZ153" s="70"/>
      <c r="CA153" s="70"/>
      <c r="CB153" s="70"/>
      <c r="CC153" s="70"/>
      <c r="CD153" s="70"/>
      <c r="CE153" s="70"/>
      <c r="CF153" s="70"/>
      <c r="CG153" s="70"/>
    </row>
    <row r="154" spans="1:8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94"/>
      <c r="BG154" s="94"/>
      <c r="BH154" s="70"/>
      <c r="BI154" s="70"/>
      <c r="BJ154" s="70"/>
      <c r="BK154" s="70"/>
      <c r="BL154" s="70"/>
      <c r="BM154" s="70"/>
      <c r="BN154" s="70"/>
      <c r="BO154" s="70"/>
      <c r="BP154" s="70"/>
      <c r="BQ154" s="70"/>
      <c r="BR154" s="70"/>
      <c r="BS154" s="70"/>
      <c r="BT154" s="70"/>
      <c r="BU154" s="70"/>
      <c r="BV154" s="70"/>
      <c r="BW154" s="70"/>
      <c r="BX154" s="70"/>
      <c r="BY154" s="70"/>
      <c r="BZ154" s="70"/>
      <c r="CA154" s="70"/>
      <c r="CB154" s="70"/>
      <c r="CC154" s="70"/>
      <c r="CD154" s="70"/>
      <c r="CE154" s="70"/>
      <c r="CF154" s="70"/>
      <c r="CG154" s="70"/>
    </row>
    <row r="155" spans="1:8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94"/>
      <c r="BG155" s="94"/>
      <c r="BH155" s="70"/>
      <c r="BI155" s="70"/>
      <c r="BJ155" s="70"/>
      <c r="BK155" s="70"/>
      <c r="BL155" s="70"/>
      <c r="BM155" s="70"/>
      <c r="BN155" s="70"/>
      <c r="BO155" s="70"/>
      <c r="BP155" s="70"/>
      <c r="BQ155" s="70"/>
      <c r="BR155" s="70"/>
      <c r="BS155" s="70"/>
      <c r="BT155" s="70"/>
      <c r="BU155" s="70"/>
      <c r="BV155" s="70"/>
      <c r="BW155" s="70"/>
      <c r="BX155" s="70"/>
      <c r="BY155" s="70"/>
      <c r="BZ155" s="70"/>
      <c r="CA155" s="70"/>
      <c r="CB155" s="70"/>
      <c r="CC155" s="70"/>
      <c r="CD155" s="70"/>
      <c r="CE155" s="70"/>
      <c r="CF155" s="70"/>
      <c r="CG155" s="70"/>
    </row>
    <row r="156" spans="1:8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94"/>
      <c r="BG156" s="94"/>
      <c r="BH156" s="70"/>
      <c r="BI156" s="70"/>
      <c r="BJ156" s="70"/>
      <c r="BK156" s="70"/>
      <c r="BL156" s="70"/>
      <c r="BM156" s="70"/>
      <c r="BN156" s="70"/>
      <c r="BO156" s="70"/>
      <c r="BP156" s="70"/>
      <c r="BQ156" s="70"/>
      <c r="BR156" s="70"/>
      <c r="BS156" s="70"/>
      <c r="BT156" s="70"/>
      <c r="BU156" s="70"/>
      <c r="BV156" s="70"/>
      <c r="BW156" s="70"/>
      <c r="BX156" s="70"/>
      <c r="BY156" s="70"/>
      <c r="BZ156" s="70"/>
      <c r="CA156" s="70"/>
      <c r="CB156" s="70"/>
      <c r="CC156" s="70"/>
      <c r="CD156" s="70"/>
      <c r="CE156" s="70"/>
      <c r="CF156" s="70"/>
      <c r="CG156" s="70"/>
    </row>
    <row r="157" spans="1:8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94"/>
      <c r="BG157" s="94"/>
      <c r="BH157" s="70"/>
      <c r="BI157" s="70"/>
      <c r="BJ157" s="70"/>
      <c r="BK157" s="70"/>
      <c r="BL157" s="70"/>
      <c r="BM157" s="70"/>
      <c r="BN157" s="70"/>
      <c r="BO157" s="70"/>
      <c r="BP157" s="70"/>
      <c r="BQ157" s="70"/>
      <c r="BR157" s="70"/>
      <c r="BS157" s="70"/>
      <c r="BT157" s="70"/>
      <c r="BU157" s="70"/>
      <c r="BV157" s="70"/>
      <c r="BW157" s="70"/>
      <c r="BX157" s="70"/>
      <c r="BY157" s="70"/>
      <c r="BZ157" s="70"/>
      <c r="CA157" s="70"/>
      <c r="CB157" s="70"/>
      <c r="CC157" s="70"/>
      <c r="CD157" s="70"/>
      <c r="CE157" s="70"/>
      <c r="CF157" s="70"/>
      <c r="CG157" s="70"/>
    </row>
    <row r="158" spans="1:8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94"/>
      <c r="BG158" s="94"/>
      <c r="BH158" s="70"/>
      <c r="BI158" s="70"/>
      <c r="BJ158" s="70"/>
      <c r="BK158" s="70"/>
      <c r="BL158" s="70"/>
      <c r="BM158" s="70"/>
      <c r="BN158" s="70"/>
      <c r="BO158" s="70"/>
      <c r="BP158" s="70"/>
      <c r="BQ158" s="70"/>
      <c r="BR158" s="70"/>
      <c r="BS158" s="70"/>
      <c r="BT158" s="70"/>
      <c r="BU158" s="70"/>
      <c r="BV158" s="70"/>
      <c r="BW158" s="70"/>
      <c r="BX158" s="70"/>
      <c r="BY158" s="70"/>
      <c r="BZ158" s="70"/>
      <c r="CA158" s="70"/>
      <c r="CB158" s="70"/>
      <c r="CC158" s="70"/>
      <c r="CD158" s="70"/>
      <c r="CE158" s="70"/>
      <c r="CF158" s="70"/>
      <c r="CG158" s="70"/>
    </row>
    <row r="159" spans="1:8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94"/>
      <c r="BG159" s="94"/>
      <c r="BH159" s="70"/>
      <c r="BI159" s="70"/>
      <c r="BJ159" s="70"/>
      <c r="BK159" s="70"/>
      <c r="BL159" s="70"/>
      <c r="BM159" s="70"/>
      <c r="BN159" s="70"/>
      <c r="BO159" s="70"/>
      <c r="BP159" s="70"/>
      <c r="BQ159" s="70"/>
      <c r="BR159" s="70"/>
      <c r="BS159" s="70"/>
      <c r="BT159" s="70"/>
      <c r="BU159" s="70"/>
      <c r="BV159" s="70"/>
      <c r="BW159" s="70"/>
      <c r="BX159" s="70"/>
      <c r="BY159" s="70"/>
      <c r="BZ159" s="70"/>
      <c r="CA159" s="70"/>
      <c r="CB159" s="70"/>
      <c r="CC159" s="70"/>
      <c r="CD159" s="70"/>
      <c r="CE159" s="70"/>
      <c r="CF159" s="70"/>
      <c r="CG159" s="70"/>
    </row>
    <row r="160" spans="1:8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94"/>
      <c r="BG160" s="94"/>
      <c r="BH160" s="70"/>
      <c r="BI160" s="70"/>
      <c r="BJ160" s="70"/>
      <c r="BK160" s="70"/>
      <c r="BL160" s="70"/>
      <c r="BM160" s="70"/>
      <c r="BN160" s="70"/>
      <c r="BO160" s="70"/>
      <c r="BP160" s="70"/>
      <c r="BQ160" s="70"/>
      <c r="BR160" s="70"/>
      <c r="BS160" s="70"/>
      <c r="BT160" s="70"/>
      <c r="BU160" s="70"/>
      <c r="BV160" s="70"/>
      <c r="BW160" s="70"/>
      <c r="BX160" s="70"/>
      <c r="BY160" s="70"/>
      <c r="BZ160" s="70"/>
      <c r="CA160" s="70"/>
      <c r="CB160" s="70"/>
      <c r="CC160" s="70"/>
      <c r="CD160" s="70"/>
      <c r="CE160" s="70"/>
      <c r="CF160" s="70"/>
      <c r="CG160" s="70"/>
    </row>
    <row r="161" spans="1:8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94"/>
      <c r="BG161" s="94"/>
      <c r="BH161" s="70"/>
      <c r="BI161" s="70"/>
      <c r="BJ161" s="70"/>
      <c r="BK161" s="70"/>
      <c r="BL161" s="70"/>
      <c r="BM161" s="70"/>
      <c r="BN161" s="70"/>
      <c r="BO161" s="70"/>
      <c r="BP161" s="70"/>
      <c r="BQ161" s="70"/>
      <c r="BR161" s="70"/>
      <c r="BS161" s="70"/>
      <c r="BT161" s="70"/>
      <c r="BU161" s="70"/>
      <c r="BV161" s="70"/>
      <c r="BW161" s="70"/>
      <c r="BX161" s="70"/>
      <c r="BY161" s="70"/>
      <c r="BZ161" s="70"/>
      <c r="CA161" s="70"/>
      <c r="CB161" s="70"/>
      <c r="CC161" s="70"/>
      <c r="CD161" s="70"/>
      <c r="CE161" s="70"/>
      <c r="CF161" s="70"/>
      <c r="CG161" s="70"/>
    </row>
    <row r="162" spans="1:8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94"/>
      <c r="BG162" s="94"/>
      <c r="BH162" s="70"/>
      <c r="BI162" s="70"/>
      <c r="BJ162" s="70"/>
      <c r="BK162" s="70"/>
      <c r="BL162" s="70"/>
      <c r="BM162" s="70"/>
      <c r="BN162" s="70"/>
      <c r="BO162" s="70"/>
      <c r="BP162" s="70"/>
      <c r="BQ162" s="70"/>
      <c r="BR162" s="70"/>
      <c r="BS162" s="70"/>
      <c r="BT162" s="70"/>
      <c r="BU162" s="70"/>
      <c r="BV162" s="70"/>
      <c r="BW162" s="70"/>
      <c r="BX162" s="70"/>
      <c r="BY162" s="70"/>
      <c r="BZ162" s="70"/>
      <c r="CA162" s="70"/>
      <c r="CB162" s="70"/>
      <c r="CC162" s="70"/>
      <c r="CD162" s="70"/>
      <c r="CE162" s="70"/>
      <c r="CF162" s="70"/>
      <c r="CG162" s="70"/>
    </row>
    <row r="163" spans="1:8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94"/>
      <c r="BG163" s="94"/>
      <c r="BH163" s="70"/>
      <c r="BI163" s="70"/>
      <c r="BJ163" s="70"/>
      <c r="BK163" s="70"/>
      <c r="BL163" s="70"/>
      <c r="BM163" s="70"/>
      <c r="BN163" s="70"/>
      <c r="BO163" s="70"/>
      <c r="BP163" s="70"/>
      <c r="BQ163" s="70"/>
      <c r="BR163" s="70"/>
      <c r="BS163" s="70"/>
      <c r="BT163" s="70"/>
      <c r="BU163" s="70"/>
      <c r="BV163" s="70"/>
      <c r="BW163" s="70"/>
      <c r="BX163" s="70"/>
      <c r="BY163" s="70"/>
      <c r="BZ163" s="70"/>
      <c r="CA163" s="70"/>
      <c r="CB163" s="70"/>
      <c r="CC163" s="70"/>
      <c r="CD163" s="70"/>
      <c r="CE163" s="70"/>
      <c r="CF163" s="70"/>
      <c r="CG163" s="70"/>
    </row>
    <row r="164" spans="1:8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94"/>
      <c r="BG164" s="94"/>
      <c r="BH164" s="70"/>
      <c r="BI164" s="70"/>
      <c r="BJ164" s="70"/>
      <c r="BK164" s="70"/>
      <c r="BL164" s="70"/>
      <c r="BM164" s="70"/>
      <c r="BN164" s="70"/>
      <c r="BO164" s="70"/>
      <c r="BP164" s="70"/>
      <c r="BQ164" s="70"/>
      <c r="BR164" s="70"/>
      <c r="BS164" s="70"/>
      <c r="BT164" s="70"/>
      <c r="BU164" s="70"/>
      <c r="BV164" s="70"/>
      <c r="BW164" s="70"/>
      <c r="BX164" s="70"/>
      <c r="BY164" s="70"/>
      <c r="BZ164" s="70"/>
      <c r="CA164" s="70"/>
      <c r="CB164" s="70"/>
      <c r="CC164" s="70"/>
      <c r="CD164" s="70"/>
      <c r="CE164" s="70"/>
      <c r="CF164" s="70"/>
      <c r="CG164" s="70"/>
    </row>
    <row r="165" spans="1:8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94"/>
      <c r="BG165" s="94"/>
      <c r="BH165" s="70"/>
      <c r="BI165" s="70"/>
      <c r="BJ165" s="70"/>
      <c r="BK165" s="70"/>
      <c r="BL165" s="70"/>
      <c r="BM165" s="70"/>
      <c r="BN165" s="70"/>
      <c r="BO165" s="70"/>
      <c r="BP165" s="70"/>
      <c r="BQ165" s="70"/>
      <c r="BR165" s="70"/>
      <c r="BS165" s="70"/>
      <c r="BT165" s="70"/>
      <c r="BU165" s="70"/>
      <c r="BV165" s="70"/>
      <c r="BW165" s="70"/>
      <c r="BX165" s="70"/>
      <c r="BY165" s="70"/>
      <c r="BZ165" s="70"/>
      <c r="CA165" s="70"/>
      <c r="CB165" s="70"/>
      <c r="CC165" s="70"/>
      <c r="CD165" s="70"/>
      <c r="CE165" s="70"/>
      <c r="CF165" s="70"/>
      <c r="CG165" s="70"/>
    </row>
    <row r="166" spans="1:8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94"/>
      <c r="BG166" s="94"/>
      <c r="BH166" s="70"/>
      <c r="BI166" s="70"/>
      <c r="BJ166" s="70"/>
      <c r="BK166" s="70"/>
      <c r="BL166" s="70"/>
      <c r="BM166" s="70"/>
      <c r="BN166" s="70"/>
      <c r="BO166" s="70"/>
      <c r="BP166" s="70"/>
      <c r="BQ166" s="70"/>
      <c r="BR166" s="70"/>
      <c r="BS166" s="70"/>
      <c r="BT166" s="70"/>
      <c r="BU166" s="70"/>
      <c r="BV166" s="70"/>
      <c r="BW166" s="70"/>
      <c r="BX166" s="70"/>
      <c r="BY166" s="70"/>
      <c r="BZ166" s="70"/>
      <c r="CA166" s="70"/>
      <c r="CB166" s="70"/>
      <c r="CC166" s="70"/>
      <c r="CD166" s="70"/>
      <c r="CE166" s="70"/>
      <c r="CF166" s="70"/>
      <c r="CG166" s="70"/>
    </row>
    <row r="167" spans="1:8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94"/>
      <c r="BG167" s="94"/>
      <c r="BH167" s="70"/>
      <c r="BI167" s="70"/>
      <c r="BJ167" s="70"/>
      <c r="BK167" s="70"/>
      <c r="BL167" s="70"/>
      <c r="BM167" s="70"/>
      <c r="BN167" s="70"/>
      <c r="BO167" s="70"/>
      <c r="BP167" s="70"/>
      <c r="BQ167" s="70"/>
      <c r="BR167" s="70"/>
      <c r="BS167" s="70"/>
      <c r="BT167" s="70"/>
      <c r="BU167" s="70"/>
      <c r="BV167" s="70"/>
      <c r="BW167" s="70"/>
      <c r="BX167" s="70"/>
      <c r="BY167" s="70"/>
      <c r="BZ167" s="70"/>
      <c r="CA167" s="70"/>
      <c r="CB167" s="70"/>
      <c r="CC167" s="70"/>
      <c r="CD167" s="70"/>
      <c r="CE167" s="70"/>
      <c r="CF167" s="70"/>
      <c r="CG167" s="70"/>
    </row>
  </sheetData>
  <sheetProtection password="C621" sheet="1" objects="1" scenarios="1" selectLockedCells="1"/>
  <protectedRanges>
    <protectedRange sqref="F25:AE64" name="Диапазон2"/>
    <protectedRange sqref="Y6" name="Диапазон1"/>
  </protectedRanges>
  <mergeCells count="25">
    <mergeCell ref="BA9:BA11"/>
    <mergeCell ref="C8:AE8"/>
    <mergeCell ref="G4:X4"/>
    <mergeCell ref="F9:AE9"/>
    <mergeCell ref="F10:S10"/>
    <mergeCell ref="T10:AE10"/>
    <mergeCell ref="AU9:AU11"/>
    <mergeCell ref="AV9:AV11"/>
    <mergeCell ref="AW9:AW11"/>
    <mergeCell ref="AX9:AX11"/>
    <mergeCell ref="AY9:AY11"/>
    <mergeCell ref="AZ9:AZ11"/>
    <mergeCell ref="K6:N6"/>
    <mergeCell ref="AX6:BA6"/>
    <mergeCell ref="AX7:AZ7"/>
    <mergeCell ref="AX8:AZ8"/>
    <mergeCell ref="I2:K2"/>
    <mergeCell ref="L2:N2"/>
    <mergeCell ref="O2:P2"/>
    <mergeCell ref="C4:F4"/>
    <mergeCell ref="B9:B11"/>
    <mergeCell ref="C9:C11"/>
    <mergeCell ref="D9:D11"/>
    <mergeCell ref="E9:E11"/>
    <mergeCell ref="E2:H2"/>
  </mergeCells>
  <conditionalFormatting sqref="F25:AT64">
    <cfRule type="expression" dxfId="14" priority="2" stopIfTrue="1">
      <formula>AND(OR($C25&lt;&gt;"",$D25&lt;&gt;""),$A25=1,ISBLANK(F25))</formula>
    </cfRule>
  </conditionalFormatting>
  <conditionalFormatting sqref="Y6">
    <cfRule type="cellIs" dxfId="13" priority="1" stopIfTrue="1" operator="equal">
      <formula>"НЕТ"</formula>
    </cfRule>
  </conditionalFormatting>
  <dataValidations xWindow="652" yWindow="549" count="2">
    <dataValidation allowBlank="1" showDropDown="1" showInputMessage="1" showErrorMessage="1" sqref="AF25:AT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Y6">
      <formula1>"ДА,НЕТ"</formula1>
    </dataValidation>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extLst xmlns:x14="http://schemas.microsoft.com/office/spreadsheetml/2009/9/main">
    <ext uri="{CCE6A557-97BC-4b89-ADB6-D9C93CAAB3DF}">
      <x14:dataValidations xmlns:xm="http://schemas.microsoft.com/office/excel/2006/main" xWindow="652" yWindow="549" count="2">
        <x14:dataValidation type="list" allowBlank="1" showDropDown="1" showInputMessage="1" showErrorMessage="1" prompt="Возможные значения: 0, 1._x000a_Если ученик не дал ответ - N.">
          <x14:formula1>
            <xm:f>Рабочий!$B$1:$D$1</xm:f>
          </x14:formula1>
          <xm:sqref>F25:I64 K25:K64 M25:Q64 S25:Z64 AB25:AC64 AE25:AE64</xm:sqref>
        </x14:dataValidation>
        <x14:dataValidation type="list" allowBlank="1" showDropDown="1" showInputMessage="1" showErrorMessage="1" prompt="Возможные значения: 0, 1, 2._x000a_Если ученик не дал ответ - N.">
          <x14:formula1>
            <xm:f>Рабочий!$B$3:$E$3</xm:f>
          </x14:formula1>
          <xm:sqref>J25:J64 L25:L64 R25:R64 AA25:AA64 AD25:AD64</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FF0000"/>
    <pageSetUpPr fitToPage="1"/>
  </sheetPr>
  <dimension ref="B2:O58"/>
  <sheetViews>
    <sheetView view="pageLayout" zoomScaleNormal="100" workbookViewId="0">
      <selection activeCell="G16" sqref="G16"/>
    </sheetView>
  </sheetViews>
  <sheetFormatPr defaultRowHeight="12.75"/>
  <cols>
    <col min="1" max="1" width="2.85546875" style="188" customWidth="1"/>
    <col min="2" max="2" width="5.7109375" style="188" customWidth="1"/>
    <col min="3" max="3" width="41.28515625" style="188" customWidth="1"/>
    <col min="4" max="4" width="10.7109375" style="188" customWidth="1"/>
    <col min="5" max="5" width="56.140625" style="188" customWidth="1"/>
    <col min="6" max="6" width="12" style="188" customWidth="1"/>
    <col min="7" max="7" width="10.5703125" style="188" customWidth="1"/>
    <col min="8" max="13" width="8" style="188" customWidth="1"/>
    <col min="14" max="16384" width="9.140625" style="188"/>
  </cols>
  <sheetData>
    <row r="2" spans="2:15" ht="20.25" customHeight="1">
      <c r="B2" s="359" t="s">
        <v>49</v>
      </c>
      <c r="C2" s="359"/>
      <c r="D2" s="359"/>
      <c r="E2" s="359"/>
      <c r="F2" s="359"/>
      <c r="G2" s="359"/>
      <c r="H2" s="359"/>
      <c r="I2" s="359"/>
      <c r="J2" s="359"/>
      <c r="K2" s="359"/>
      <c r="L2" s="359"/>
    </row>
    <row r="3" spans="2:15" ht="15.75">
      <c r="B3" s="189" t="s">
        <v>48</v>
      </c>
      <c r="C3" s="360" t="str">
        <f>'СПИСОК КЛАССА'!E3</f>
        <v>МБОУСОШ№80</v>
      </c>
      <c r="D3" s="360"/>
      <c r="E3" s="360"/>
      <c r="F3" s="360"/>
      <c r="G3" s="360"/>
      <c r="H3" s="361" t="s">
        <v>1</v>
      </c>
      <c r="I3" s="361"/>
      <c r="J3" s="190" t="str">
        <f>'СПИСОК КЛАССА'!I1</f>
        <v>0301</v>
      </c>
      <c r="K3" s="191"/>
      <c r="L3" s="191"/>
    </row>
    <row r="5" spans="2:15" ht="15.75">
      <c r="B5" s="362" t="s">
        <v>39</v>
      </c>
      <c r="C5" s="362"/>
      <c r="D5" s="362"/>
      <c r="E5" s="362"/>
      <c r="F5" s="362"/>
      <c r="G5" s="362"/>
      <c r="H5" s="362"/>
      <c r="I5" s="362"/>
      <c r="J5" s="362"/>
      <c r="K5" s="362"/>
      <c r="L5" s="362"/>
    </row>
    <row r="6" spans="2:15" ht="15.75">
      <c r="B6" s="192"/>
      <c r="C6" s="192"/>
      <c r="D6" s="192"/>
      <c r="E6" s="192"/>
      <c r="F6" s="192"/>
      <c r="G6" s="192"/>
      <c r="H6" s="192"/>
      <c r="I6" s="192"/>
      <c r="J6" s="192"/>
      <c r="K6" s="192"/>
      <c r="L6" s="192"/>
    </row>
    <row r="7" spans="2:15" ht="15.75">
      <c r="B7" s="362" t="s">
        <v>78</v>
      </c>
      <c r="C7" s="362"/>
      <c r="D7" s="362"/>
      <c r="E7" s="362"/>
      <c r="F7" s="362"/>
      <c r="G7" s="362"/>
      <c r="H7" s="362"/>
      <c r="I7" s="362"/>
      <c r="J7" s="362"/>
      <c r="K7" s="362"/>
      <c r="L7" s="362"/>
    </row>
    <row r="8" spans="2:15" ht="45" customHeight="1">
      <c r="B8" s="364" t="s">
        <v>50</v>
      </c>
      <c r="C8" s="364" t="s">
        <v>51</v>
      </c>
      <c r="D8" s="364" t="s">
        <v>52</v>
      </c>
      <c r="E8" s="364" t="s">
        <v>53</v>
      </c>
      <c r="F8" s="364" t="s">
        <v>54</v>
      </c>
      <c r="G8" s="364" t="s">
        <v>55</v>
      </c>
      <c r="H8" s="363" t="s">
        <v>81</v>
      </c>
      <c r="I8" s="363"/>
      <c r="J8" s="363" t="s">
        <v>82</v>
      </c>
      <c r="K8" s="363"/>
      <c r="L8" s="363" t="s">
        <v>83</v>
      </c>
      <c r="M8" s="363"/>
    </row>
    <row r="9" spans="2:15" ht="20.25" customHeight="1">
      <c r="B9" s="364"/>
      <c r="C9" s="364"/>
      <c r="D9" s="364"/>
      <c r="E9" s="364"/>
      <c r="F9" s="364"/>
      <c r="G9" s="364"/>
      <c r="H9" s="187" t="s">
        <v>84</v>
      </c>
      <c r="I9" s="187" t="s">
        <v>85</v>
      </c>
      <c r="J9" s="187" t="s">
        <v>84</v>
      </c>
      <c r="K9" s="187" t="s">
        <v>85</v>
      </c>
      <c r="L9" s="187" t="s">
        <v>84</v>
      </c>
      <c r="M9" s="187" t="s">
        <v>85</v>
      </c>
    </row>
    <row r="10" spans="2:15" ht="15.75">
      <c r="B10" s="185">
        <v>1</v>
      </c>
      <c r="C10" s="186" t="s">
        <v>56</v>
      </c>
      <c r="D10" s="185" t="s">
        <v>79</v>
      </c>
      <c r="E10" s="186" t="s">
        <v>57</v>
      </c>
      <c r="F10" s="185" t="s">
        <v>58</v>
      </c>
      <c r="G10" s="185">
        <v>1</v>
      </c>
      <c r="H10" s="185">
        <f>Ответы_учащихся!BF22</f>
        <v>12</v>
      </c>
      <c r="I10" s="211">
        <f>H10/Ответы_учащихся!$D$22</f>
        <v>0.75</v>
      </c>
      <c r="J10" s="185">
        <f>Ответы_учащихся!BF23</f>
        <v>4</v>
      </c>
      <c r="K10" s="211">
        <f>J10/Ответы_учащихся!$D$22</f>
        <v>0.25</v>
      </c>
      <c r="L10" s="185">
        <f>Ответы_учащихся!BF24</f>
        <v>0</v>
      </c>
      <c r="M10" s="211">
        <f>L10/Ответы_учащихся!$D$22</f>
        <v>0</v>
      </c>
      <c r="N10" s="213"/>
      <c r="O10" s="214"/>
    </row>
    <row r="11" spans="2:15" ht="31.5">
      <c r="B11" s="185">
        <v>2</v>
      </c>
      <c r="C11" s="186" t="s">
        <v>59</v>
      </c>
      <c r="D11" s="185" t="s">
        <v>80</v>
      </c>
      <c r="E11" s="186" t="s">
        <v>60</v>
      </c>
      <c r="F11" s="185" t="s">
        <v>61</v>
      </c>
      <c r="G11" s="185">
        <v>1</v>
      </c>
      <c r="H11" s="185">
        <f>Ответы_учащихся!BG22</f>
        <v>11</v>
      </c>
      <c r="I11" s="211">
        <f>H11/Ответы_учащихся!$D$22</f>
        <v>0.6875</v>
      </c>
      <c r="J11" s="185">
        <f>Ответы_учащихся!BG23</f>
        <v>5</v>
      </c>
      <c r="K11" s="211">
        <f>J11/Ответы_учащихся!$D$22</f>
        <v>0.3125</v>
      </c>
      <c r="L11" s="185">
        <f>Ответы_учащихся!BG24</f>
        <v>0</v>
      </c>
      <c r="M11" s="211">
        <f>L11/Ответы_учащихся!$D$22</f>
        <v>0</v>
      </c>
      <c r="N11" s="213"/>
      <c r="O11" s="214"/>
    </row>
    <row r="12" spans="2:15" ht="31.5">
      <c r="B12" s="185">
        <v>3</v>
      </c>
      <c r="C12" s="186" t="s">
        <v>62</v>
      </c>
      <c r="D12" s="185" t="s">
        <v>80</v>
      </c>
      <c r="E12" s="186" t="s">
        <v>63</v>
      </c>
      <c r="F12" s="185" t="s">
        <v>61</v>
      </c>
      <c r="G12" s="185">
        <v>1</v>
      </c>
      <c r="H12" s="185">
        <f>Ответы_учащихся!BH22</f>
        <v>13</v>
      </c>
      <c r="I12" s="211">
        <f>H12/Ответы_учащихся!$D$22</f>
        <v>0.8125</v>
      </c>
      <c r="J12" s="185">
        <f>Ответы_учащихся!BH23</f>
        <v>3</v>
      </c>
      <c r="K12" s="211">
        <f>J12/Ответы_учащихся!$D$22</f>
        <v>0.1875</v>
      </c>
      <c r="L12" s="185">
        <f>Ответы_учащихся!BH24</f>
        <v>0</v>
      </c>
      <c r="M12" s="211">
        <f>L12/Ответы_учащихся!$D$22</f>
        <v>0</v>
      </c>
      <c r="N12" s="213"/>
      <c r="O12" s="214"/>
    </row>
    <row r="13" spans="2:15" ht="31.5">
      <c r="B13" s="185">
        <v>4</v>
      </c>
      <c r="C13" s="186" t="s">
        <v>64</v>
      </c>
      <c r="D13" s="185" t="s">
        <v>79</v>
      </c>
      <c r="E13" s="186" t="s">
        <v>65</v>
      </c>
      <c r="F13" s="185" t="s">
        <v>66</v>
      </c>
      <c r="G13" s="185">
        <v>1</v>
      </c>
      <c r="H13" s="185">
        <f>Ответы_учащихся!BI22</f>
        <v>11</v>
      </c>
      <c r="I13" s="211">
        <f>H13/Ответы_учащихся!$D$22</f>
        <v>0.6875</v>
      </c>
      <c r="J13" s="185">
        <f>Ответы_учащихся!BI23</f>
        <v>5</v>
      </c>
      <c r="K13" s="211">
        <f>J13/Ответы_учащихся!$D$22</f>
        <v>0.3125</v>
      </c>
      <c r="L13" s="185">
        <f>Ответы_учащихся!BI24</f>
        <v>0</v>
      </c>
      <c r="M13" s="211">
        <f>L13/Ответы_учащихся!$D$22</f>
        <v>0</v>
      </c>
      <c r="N13" s="213"/>
      <c r="O13" s="214"/>
    </row>
    <row r="14" spans="2:15" ht="15.75">
      <c r="B14" s="366">
        <v>5</v>
      </c>
      <c r="C14" s="368" t="s">
        <v>59</v>
      </c>
      <c r="D14" s="366" t="s">
        <v>80</v>
      </c>
      <c r="E14" s="368" t="s">
        <v>67</v>
      </c>
      <c r="F14" s="366" t="s">
        <v>66</v>
      </c>
      <c r="G14" s="185">
        <v>1</v>
      </c>
      <c r="H14" s="185">
        <f>Ответы_учащихся!BJ22</f>
        <v>6</v>
      </c>
      <c r="I14" s="211">
        <f>H14/Ответы_учащихся!$D$22</f>
        <v>0.375</v>
      </c>
      <c r="J14" s="366">
        <f>Ответы_учащихся!BJ23</f>
        <v>2</v>
      </c>
      <c r="K14" s="370">
        <f>J14/Ответы_учащихся!$D$22</f>
        <v>0.125</v>
      </c>
      <c r="L14" s="366">
        <f>Ответы_учащихся!BJ24</f>
        <v>0</v>
      </c>
      <c r="M14" s="370">
        <f>L14/Ответы_учащихся!$D$22</f>
        <v>0</v>
      </c>
      <c r="N14" s="213"/>
      <c r="O14" s="214"/>
    </row>
    <row r="15" spans="2:15" ht="15.75">
      <c r="B15" s="367"/>
      <c r="C15" s="369"/>
      <c r="D15" s="367"/>
      <c r="E15" s="369"/>
      <c r="F15" s="367"/>
      <c r="G15" s="185">
        <v>2</v>
      </c>
      <c r="H15" s="185">
        <f>Ответы_учащихся!BJ21</f>
        <v>8</v>
      </c>
      <c r="I15" s="211">
        <f>H15/Ответы_учащихся!$D$22</f>
        <v>0.5</v>
      </c>
      <c r="J15" s="367"/>
      <c r="K15" s="371"/>
      <c r="L15" s="367"/>
      <c r="M15" s="371"/>
      <c r="N15" s="213"/>
      <c r="O15" s="214"/>
    </row>
    <row r="16" spans="2:15" ht="31.5">
      <c r="B16" s="185">
        <v>6</v>
      </c>
      <c r="C16" s="186" t="s">
        <v>62</v>
      </c>
      <c r="D16" s="185" t="s">
        <v>80</v>
      </c>
      <c r="E16" s="186" t="s">
        <v>68</v>
      </c>
      <c r="F16" s="185" t="s">
        <v>58</v>
      </c>
      <c r="G16" s="185">
        <v>1</v>
      </c>
      <c r="H16" s="185">
        <f>Ответы_учащихся!BK22</f>
        <v>14</v>
      </c>
      <c r="I16" s="211">
        <f>H16/Ответы_учащихся!$D$22</f>
        <v>0.875</v>
      </c>
      <c r="J16" s="185">
        <f>Ответы_учащихся!BK23</f>
        <v>2</v>
      </c>
      <c r="K16" s="211">
        <f>J16/Ответы_учащихся!$D$22</f>
        <v>0.125</v>
      </c>
      <c r="L16" s="185">
        <f>Ответы_учащихся!BK24</f>
        <v>0</v>
      </c>
      <c r="M16" s="211">
        <f>L16/Ответы_учащихся!$D$22</f>
        <v>0</v>
      </c>
      <c r="N16" s="213"/>
      <c r="O16" s="214"/>
    </row>
    <row r="17" spans="2:15" ht="15.75">
      <c r="B17" s="366">
        <v>7</v>
      </c>
      <c r="C17" s="368" t="s">
        <v>62</v>
      </c>
      <c r="D17" s="366" t="s">
        <v>80</v>
      </c>
      <c r="E17" s="368" t="s">
        <v>69</v>
      </c>
      <c r="F17" s="366" t="s">
        <v>58</v>
      </c>
      <c r="G17" s="185">
        <v>1</v>
      </c>
      <c r="H17" s="185">
        <f>Ответы_учащихся!BL22</f>
        <v>4</v>
      </c>
      <c r="I17" s="211">
        <f>H17/Ответы_учащихся!$D$22</f>
        <v>0.25</v>
      </c>
      <c r="J17" s="366">
        <f>Ответы_учащихся!BL23</f>
        <v>1</v>
      </c>
      <c r="K17" s="370">
        <f>J17/Ответы_учащихся!$D$22</f>
        <v>6.25E-2</v>
      </c>
      <c r="L17" s="366">
        <f>Ответы_учащихся!BL24</f>
        <v>0</v>
      </c>
      <c r="M17" s="370">
        <f>L17/Ответы_учащихся!$D$22</f>
        <v>0</v>
      </c>
      <c r="N17" s="213"/>
      <c r="O17" s="214"/>
    </row>
    <row r="18" spans="2:15" ht="15.75">
      <c r="B18" s="367"/>
      <c r="C18" s="369"/>
      <c r="D18" s="367"/>
      <c r="E18" s="369"/>
      <c r="F18" s="367"/>
      <c r="G18" s="185">
        <v>2</v>
      </c>
      <c r="H18" s="185">
        <f>Ответы_учащихся!BL21</f>
        <v>11</v>
      </c>
      <c r="I18" s="211">
        <f>H18/Ответы_учащихся!$D$22</f>
        <v>0.6875</v>
      </c>
      <c r="J18" s="367"/>
      <c r="K18" s="371"/>
      <c r="L18" s="367"/>
      <c r="M18" s="371"/>
      <c r="N18" s="213"/>
      <c r="O18" s="214"/>
    </row>
    <row r="19" spans="2:15" ht="31.5">
      <c r="B19" s="185">
        <v>8</v>
      </c>
      <c r="C19" s="186" t="s">
        <v>59</v>
      </c>
      <c r="D19" s="185" t="s">
        <v>79</v>
      </c>
      <c r="E19" s="186" t="s">
        <v>70</v>
      </c>
      <c r="F19" s="185" t="s">
        <v>61</v>
      </c>
      <c r="G19" s="185">
        <v>1</v>
      </c>
      <c r="H19" s="185">
        <f>Ответы_учащихся!BM22</f>
        <v>11</v>
      </c>
      <c r="I19" s="211">
        <f>H19/Ответы_учащихся!$D$22</f>
        <v>0.6875</v>
      </c>
      <c r="J19" s="185">
        <f>Ответы_учащихся!BM23</f>
        <v>5</v>
      </c>
      <c r="K19" s="211">
        <f>J19/Ответы_учащихся!$D$22</f>
        <v>0.3125</v>
      </c>
      <c r="L19" s="185">
        <f>Ответы_учащихся!BM24</f>
        <v>0</v>
      </c>
      <c r="M19" s="211">
        <f>L19/Ответы_учащихся!$D$22</f>
        <v>0</v>
      </c>
      <c r="N19" s="213"/>
      <c r="O19" s="214"/>
    </row>
    <row r="20" spans="2:15" ht="31.5">
      <c r="B20" s="185">
        <v>9</v>
      </c>
      <c r="C20" s="186" t="s">
        <v>59</v>
      </c>
      <c r="D20" s="185" t="s">
        <v>80</v>
      </c>
      <c r="E20" s="186" t="s">
        <v>71</v>
      </c>
      <c r="F20" s="185" t="s">
        <v>61</v>
      </c>
      <c r="G20" s="185">
        <v>1</v>
      </c>
      <c r="H20" s="185">
        <f>Ответы_учащихся!BN22</f>
        <v>14</v>
      </c>
      <c r="I20" s="211">
        <f>H20/Ответы_учащихся!$D$22</f>
        <v>0.875</v>
      </c>
      <c r="J20" s="185">
        <f>Ответы_учащихся!BN23</f>
        <v>2</v>
      </c>
      <c r="K20" s="211">
        <f>J20/Ответы_учащихся!$D$22</f>
        <v>0.125</v>
      </c>
      <c r="L20" s="185">
        <f>Ответы_учащихся!BN24</f>
        <v>0</v>
      </c>
      <c r="M20" s="211">
        <f>L20/Ответы_учащихся!$D$22</f>
        <v>0</v>
      </c>
      <c r="N20" s="213"/>
      <c r="O20" s="214"/>
    </row>
    <row r="21" spans="2:15" ht="31.5">
      <c r="B21" s="185">
        <v>10</v>
      </c>
      <c r="C21" s="186" t="s">
        <v>59</v>
      </c>
      <c r="D21" s="185" t="s">
        <v>79</v>
      </c>
      <c r="E21" s="186" t="s">
        <v>72</v>
      </c>
      <c r="F21" s="185" t="s">
        <v>58</v>
      </c>
      <c r="G21" s="185">
        <v>1</v>
      </c>
      <c r="H21" s="185">
        <f>Ответы_учащихся!BO22</f>
        <v>13</v>
      </c>
      <c r="I21" s="211">
        <f>H21/Ответы_учащихся!$D$22</f>
        <v>0.8125</v>
      </c>
      <c r="J21" s="185">
        <f>Ответы_учащихся!BO23</f>
        <v>3</v>
      </c>
      <c r="K21" s="211">
        <f>J21/Ответы_учащихся!$D$22</f>
        <v>0.1875</v>
      </c>
      <c r="L21" s="185">
        <f>Ответы_учащихся!BO24</f>
        <v>0</v>
      </c>
      <c r="M21" s="211">
        <f>L21/Ответы_учащихся!$D$22</f>
        <v>0</v>
      </c>
      <c r="N21" s="213"/>
      <c r="O21" s="214"/>
    </row>
    <row r="22" spans="2:15" ht="31.5">
      <c r="B22" s="185">
        <v>11</v>
      </c>
      <c r="C22" s="186" t="s">
        <v>64</v>
      </c>
      <c r="D22" s="185" t="s">
        <v>79</v>
      </c>
      <c r="E22" s="186" t="s">
        <v>73</v>
      </c>
      <c r="F22" s="185" t="s">
        <v>58</v>
      </c>
      <c r="G22" s="185">
        <v>1</v>
      </c>
      <c r="H22" s="185">
        <f>Ответы_учащихся!BP22</f>
        <v>15</v>
      </c>
      <c r="I22" s="211">
        <f>H22/Ответы_учащихся!$D$22</f>
        <v>0.9375</v>
      </c>
      <c r="J22" s="185">
        <f>Ответы_учащихся!BP23</f>
        <v>1</v>
      </c>
      <c r="K22" s="211">
        <f>J22/Ответы_учащихся!$D$22</f>
        <v>6.25E-2</v>
      </c>
      <c r="L22" s="185">
        <f>Ответы_учащихся!BP24</f>
        <v>0</v>
      </c>
      <c r="M22" s="211">
        <f>L22/Ответы_учащихся!$D$22</f>
        <v>0</v>
      </c>
      <c r="N22" s="213"/>
      <c r="O22" s="214"/>
    </row>
    <row r="23" spans="2:15" ht="15.75">
      <c r="B23" s="185">
        <v>12</v>
      </c>
      <c r="C23" s="186" t="s">
        <v>74</v>
      </c>
      <c r="D23" s="185" t="s">
        <v>79</v>
      </c>
      <c r="E23" s="186" t="s">
        <v>75</v>
      </c>
      <c r="F23" s="185" t="s">
        <v>61</v>
      </c>
      <c r="G23" s="185">
        <v>1</v>
      </c>
      <c r="H23" s="185">
        <f>Ответы_учащихся!BQ22</f>
        <v>16</v>
      </c>
      <c r="I23" s="211">
        <f>H23/Ответы_учащихся!$D$22</f>
        <v>1</v>
      </c>
      <c r="J23" s="185">
        <f>Ответы_учащихся!BQ23</f>
        <v>0</v>
      </c>
      <c r="K23" s="211">
        <f>J23/Ответы_учащихся!$D$22</f>
        <v>0</v>
      </c>
      <c r="L23" s="185">
        <f>Ответы_учащихся!BQ24</f>
        <v>0</v>
      </c>
      <c r="M23" s="211">
        <f>L23/Ответы_учащихся!$D$22</f>
        <v>0</v>
      </c>
      <c r="N23" s="213"/>
      <c r="O23" s="214"/>
    </row>
    <row r="24" spans="2:15" ht="15.75">
      <c r="B24" s="366">
        <v>13</v>
      </c>
      <c r="C24" s="368" t="s">
        <v>64</v>
      </c>
      <c r="D24" s="366" t="s">
        <v>80</v>
      </c>
      <c r="E24" s="368" t="s">
        <v>76</v>
      </c>
      <c r="F24" s="366" t="s">
        <v>66</v>
      </c>
      <c r="G24" s="185">
        <v>1</v>
      </c>
      <c r="H24" s="185">
        <f>Ответы_учащихся!BR22</f>
        <v>11</v>
      </c>
      <c r="I24" s="211">
        <f>H24/Ответы_учащихся!$D$22</f>
        <v>0.6875</v>
      </c>
      <c r="J24" s="366">
        <f>Ответы_учащихся!BR23</f>
        <v>1</v>
      </c>
      <c r="K24" s="370">
        <f>J24/Ответы_учащихся!$D$22</f>
        <v>6.25E-2</v>
      </c>
      <c r="L24" s="366">
        <f>Ответы_учащихся!BR24</f>
        <v>0</v>
      </c>
      <c r="M24" s="370">
        <f>L24/Ответы_учащихся!$D$22</f>
        <v>0</v>
      </c>
      <c r="N24" s="213"/>
      <c r="O24" s="214"/>
    </row>
    <row r="25" spans="2:15" ht="15.75">
      <c r="B25" s="367"/>
      <c r="C25" s="369"/>
      <c r="D25" s="367"/>
      <c r="E25" s="369"/>
      <c r="F25" s="367"/>
      <c r="G25" s="185">
        <v>2</v>
      </c>
      <c r="H25" s="185">
        <f>Ответы_учащихся!BR21</f>
        <v>4</v>
      </c>
      <c r="I25" s="211">
        <f>H25/Ответы_учащихся!$D$22</f>
        <v>0.25</v>
      </c>
      <c r="J25" s="367"/>
      <c r="K25" s="371"/>
      <c r="L25" s="367"/>
      <c r="M25" s="371"/>
      <c r="N25" s="213"/>
      <c r="O25" s="214"/>
    </row>
    <row r="26" spans="2:15" ht="15.75">
      <c r="B26" s="185">
        <v>14</v>
      </c>
      <c r="C26" s="186" t="s">
        <v>74</v>
      </c>
      <c r="D26" s="185" t="s">
        <v>80</v>
      </c>
      <c r="E26" s="186" t="s">
        <v>77</v>
      </c>
      <c r="F26" s="185" t="s">
        <v>66</v>
      </c>
      <c r="G26" s="185">
        <v>1</v>
      </c>
      <c r="H26" s="185">
        <f>Ответы_учащихся!BS22</f>
        <v>15</v>
      </c>
      <c r="I26" s="211">
        <f>H26/Ответы_учащихся!$D$22</f>
        <v>0.9375</v>
      </c>
      <c r="J26" s="185">
        <f>Ответы_учащихся!BS23</f>
        <v>1</v>
      </c>
      <c r="K26" s="211">
        <f>J26/Ответы_учащихся!$D$22</f>
        <v>6.25E-2</v>
      </c>
      <c r="L26" s="185">
        <f>Ответы_учащихся!BS24</f>
        <v>0</v>
      </c>
      <c r="M26" s="211">
        <f>L26/Ответы_учащихся!$D$22</f>
        <v>0</v>
      </c>
      <c r="N26" s="213"/>
      <c r="O26" s="214"/>
    </row>
    <row r="27" spans="2:15">
      <c r="O27" s="214"/>
    </row>
    <row r="28" spans="2:15">
      <c r="O28" s="214"/>
    </row>
    <row r="29" spans="2:15">
      <c r="O29" s="214"/>
    </row>
    <row r="30" spans="2:15">
      <c r="O30" s="214"/>
    </row>
    <row r="31" spans="2:15">
      <c r="O31" s="214"/>
    </row>
    <row r="32" spans="2:15">
      <c r="O32" s="214"/>
    </row>
    <row r="33" spans="2:15">
      <c r="O33" s="214"/>
    </row>
    <row r="34" spans="2:15">
      <c r="O34" s="214"/>
    </row>
    <row r="35" spans="2:15">
      <c r="O35" s="214"/>
    </row>
    <row r="36" spans="2:15">
      <c r="O36" s="214"/>
    </row>
    <row r="37" spans="2:15">
      <c r="O37" s="214"/>
    </row>
    <row r="38" spans="2:15">
      <c r="O38" s="214"/>
    </row>
    <row r="39" spans="2:15" ht="15.75">
      <c r="B39" s="362" t="s">
        <v>86</v>
      </c>
      <c r="C39" s="362"/>
      <c r="D39" s="362"/>
      <c r="E39" s="362"/>
      <c r="F39" s="362"/>
      <c r="G39" s="362"/>
      <c r="H39" s="362"/>
      <c r="I39" s="362"/>
      <c r="J39" s="362"/>
      <c r="K39" s="362"/>
      <c r="L39" s="362"/>
      <c r="O39" s="214"/>
    </row>
    <row r="40" spans="2:15" ht="45" customHeight="1">
      <c r="B40" s="364" t="s">
        <v>50</v>
      </c>
      <c r="C40" s="364" t="s">
        <v>51</v>
      </c>
      <c r="D40" s="364" t="s">
        <v>52</v>
      </c>
      <c r="E40" s="364" t="s">
        <v>53</v>
      </c>
      <c r="F40" s="364" t="s">
        <v>54</v>
      </c>
      <c r="G40" s="364" t="s">
        <v>55</v>
      </c>
      <c r="H40" s="363" t="s">
        <v>81</v>
      </c>
      <c r="I40" s="363"/>
      <c r="J40" s="363" t="s">
        <v>82</v>
      </c>
      <c r="K40" s="363"/>
      <c r="L40" s="363" t="s">
        <v>83</v>
      </c>
      <c r="M40" s="363"/>
      <c r="O40" s="214"/>
    </row>
    <row r="41" spans="2:15" ht="15.75">
      <c r="B41" s="364"/>
      <c r="C41" s="364"/>
      <c r="D41" s="364"/>
      <c r="E41" s="364"/>
      <c r="F41" s="364"/>
      <c r="G41" s="364"/>
      <c r="H41" s="187" t="s">
        <v>84</v>
      </c>
      <c r="I41" s="187" t="s">
        <v>85</v>
      </c>
      <c r="J41" s="187" t="s">
        <v>84</v>
      </c>
      <c r="K41" s="187" t="s">
        <v>85</v>
      </c>
      <c r="L41" s="187" t="s">
        <v>84</v>
      </c>
      <c r="M41" s="187" t="s">
        <v>85</v>
      </c>
      <c r="O41" s="214"/>
    </row>
    <row r="42" spans="2:15" ht="15.75">
      <c r="B42" s="185">
        <v>1</v>
      </c>
      <c r="C42" s="186" t="s">
        <v>56</v>
      </c>
      <c r="D42" s="185" t="s">
        <v>79</v>
      </c>
      <c r="E42" s="186" t="s">
        <v>57</v>
      </c>
      <c r="F42" s="185" t="s">
        <v>58</v>
      </c>
      <c r="G42" s="185">
        <v>1</v>
      </c>
      <c r="H42" s="185">
        <f>Ответы_учащихся!CF22</f>
        <v>9</v>
      </c>
      <c r="I42" s="211">
        <f>H42/Ответы_учащихся!$D$23</f>
        <v>0.81818181818181823</v>
      </c>
      <c r="J42" s="185">
        <f>Ответы_учащихся!CF23</f>
        <v>1</v>
      </c>
      <c r="K42" s="211">
        <f>J42/Ответы_учащихся!$D$23</f>
        <v>9.0909090909090912E-2</v>
      </c>
      <c r="L42" s="185">
        <f>Ответы_учащихся!CF24</f>
        <v>1</v>
      </c>
      <c r="M42" s="211">
        <f>L42/Ответы_учащихся!$D$23</f>
        <v>9.0909090909090912E-2</v>
      </c>
      <c r="N42" s="213"/>
      <c r="O42" s="214"/>
    </row>
    <row r="43" spans="2:15" ht="31.5">
      <c r="B43" s="185">
        <v>2</v>
      </c>
      <c r="C43" s="186" t="s">
        <v>59</v>
      </c>
      <c r="D43" s="185" t="s">
        <v>80</v>
      </c>
      <c r="E43" s="186" t="s">
        <v>60</v>
      </c>
      <c r="F43" s="185" t="s">
        <v>61</v>
      </c>
      <c r="G43" s="185">
        <v>1</v>
      </c>
      <c r="H43" s="185">
        <f>Ответы_учащихся!CG22</f>
        <v>6</v>
      </c>
      <c r="I43" s="211">
        <f>H43/Ответы_учащихся!$D$23</f>
        <v>0.54545454545454541</v>
      </c>
      <c r="J43" s="185">
        <f>Ответы_учащихся!CG23</f>
        <v>4</v>
      </c>
      <c r="K43" s="211">
        <f>J43/Ответы_учащихся!$D$23</f>
        <v>0.36363636363636365</v>
      </c>
      <c r="L43" s="185">
        <f>Ответы_учащихся!CG24</f>
        <v>1</v>
      </c>
      <c r="M43" s="211">
        <f>L43/Ответы_учащихся!$D$23</f>
        <v>9.0909090909090912E-2</v>
      </c>
      <c r="N43" s="213"/>
      <c r="O43" s="214"/>
    </row>
    <row r="44" spans="2:15" ht="31.5">
      <c r="B44" s="185">
        <v>3</v>
      </c>
      <c r="C44" s="186" t="s">
        <v>62</v>
      </c>
      <c r="D44" s="185" t="s">
        <v>80</v>
      </c>
      <c r="E44" s="186" t="s">
        <v>63</v>
      </c>
      <c r="F44" s="185" t="s">
        <v>61</v>
      </c>
      <c r="G44" s="185">
        <v>1</v>
      </c>
      <c r="H44" s="185">
        <f>Ответы_учащихся!CH22</f>
        <v>7</v>
      </c>
      <c r="I44" s="211">
        <f>H44/Ответы_учащихся!$D$23</f>
        <v>0.63636363636363635</v>
      </c>
      <c r="J44" s="185">
        <f>Ответы_учащихся!CH23</f>
        <v>3</v>
      </c>
      <c r="K44" s="211">
        <f>J44/Ответы_учащихся!$D$23</f>
        <v>0.27272727272727271</v>
      </c>
      <c r="L44" s="185">
        <f>Ответы_учащихся!CH24</f>
        <v>1</v>
      </c>
      <c r="M44" s="211">
        <f>L44/Ответы_учащихся!$D$23</f>
        <v>9.0909090909090912E-2</v>
      </c>
      <c r="N44" s="213"/>
      <c r="O44" s="214"/>
    </row>
    <row r="45" spans="2:15" ht="31.5">
      <c r="B45" s="185">
        <v>4</v>
      </c>
      <c r="C45" s="186" t="s">
        <v>64</v>
      </c>
      <c r="D45" s="185" t="s">
        <v>79</v>
      </c>
      <c r="E45" s="186" t="s">
        <v>65</v>
      </c>
      <c r="F45" s="185" t="s">
        <v>66</v>
      </c>
      <c r="G45" s="185">
        <v>1</v>
      </c>
      <c r="H45" s="185">
        <f>Ответы_учащихся!CI22</f>
        <v>6</v>
      </c>
      <c r="I45" s="211">
        <f>H45/Ответы_учащихся!$D$23</f>
        <v>0.54545454545454541</v>
      </c>
      <c r="J45" s="185">
        <f>Ответы_учащихся!CI23</f>
        <v>4</v>
      </c>
      <c r="K45" s="211">
        <f>J45/Ответы_учащихся!$D$23</f>
        <v>0.36363636363636365</v>
      </c>
      <c r="L45" s="185">
        <f>Ответы_учащихся!CI24</f>
        <v>1</v>
      </c>
      <c r="M45" s="211">
        <f>L45/Ответы_учащихся!$D$23</f>
        <v>9.0909090909090912E-2</v>
      </c>
      <c r="N45" s="213"/>
      <c r="O45" s="214"/>
    </row>
    <row r="46" spans="2:15" ht="15.75">
      <c r="B46" s="357">
        <v>5</v>
      </c>
      <c r="C46" s="365" t="s">
        <v>59</v>
      </c>
      <c r="D46" s="357" t="s">
        <v>80</v>
      </c>
      <c r="E46" s="365" t="s">
        <v>67</v>
      </c>
      <c r="F46" s="357" t="s">
        <v>66</v>
      </c>
      <c r="G46" s="185">
        <v>1</v>
      </c>
      <c r="H46" s="185">
        <f>Ответы_учащихся!CJ22</f>
        <v>5</v>
      </c>
      <c r="I46" s="211">
        <f>H46/Ответы_учащихся!$D$23</f>
        <v>0.45454545454545453</v>
      </c>
      <c r="J46" s="366">
        <f>Ответы_учащихся!CJ23</f>
        <v>1</v>
      </c>
      <c r="K46" s="370">
        <f>J46/Ответы_учащихся!$D$23</f>
        <v>9.0909090909090912E-2</v>
      </c>
      <c r="L46" s="366">
        <f>Ответы_учащихся!CJ24</f>
        <v>1</v>
      </c>
      <c r="M46" s="370">
        <f>L46/Ответы_учащихся!$D$23</f>
        <v>9.0909090909090912E-2</v>
      </c>
      <c r="N46" s="213"/>
      <c r="O46" s="214"/>
    </row>
    <row r="47" spans="2:15" ht="15.75">
      <c r="B47" s="357"/>
      <c r="C47" s="365"/>
      <c r="D47" s="357"/>
      <c r="E47" s="365"/>
      <c r="F47" s="357"/>
      <c r="G47" s="185">
        <v>2</v>
      </c>
      <c r="H47" s="185">
        <f>Ответы_учащихся!CJ21</f>
        <v>4</v>
      </c>
      <c r="I47" s="211">
        <f>H47/Ответы_учащихся!$D$23</f>
        <v>0.36363636363636365</v>
      </c>
      <c r="J47" s="367"/>
      <c r="K47" s="371"/>
      <c r="L47" s="367"/>
      <c r="M47" s="371"/>
      <c r="N47" s="213"/>
      <c r="O47" s="214"/>
    </row>
    <row r="48" spans="2:15" ht="31.5">
      <c r="B48" s="185">
        <v>6</v>
      </c>
      <c r="C48" s="186" t="s">
        <v>62</v>
      </c>
      <c r="D48" s="185" t="s">
        <v>80</v>
      </c>
      <c r="E48" s="186" t="s">
        <v>68</v>
      </c>
      <c r="F48" s="185" t="s">
        <v>58</v>
      </c>
      <c r="G48" s="185">
        <v>1</v>
      </c>
      <c r="H48" s="185">
        <f>Ответы_учащихся!CK22</f>
        <v>10</v>
      </c>
      <c r="I48" s="211">
        <f>H48/Ответы_учащихся!$D$23</f>
        <v>0.90909090909090906</v>
      </c>
      <c r="J48" s="185">
        <f>Ответы_учащихся!CK23</f>
        <v>0</v>
      </c>
      <c r="K48" s="211">
        <f>J48/Ответы_учащихся!$D$23</f>
        <v>0</v>
      </c>
      <c r="L48" s="185">
        <f>Ответы_учащихся!CK24</f>
        <v>1</v>
      </c>
      <c r="M48" s="211">
        <f>L48/Ответы_учащихся!$D$23</f>
        <v>9.0909090909090912E-2</v>
      </c>
      <c r="N48" s="213"/>
      <c r="O48" s="214"/>
    </row>
    <row r="49" spans="2:15" ht="15.75">
      <c r="B49" s="357">
        <v>7</v>
      </c>
      <c r="C49" s="365" t="s">
        <v>62</v>
      </c>
      <c r="D49" s="357" t="s">
        <v>80</v>
      </c>
      <c r="E49" s="365" t="s">
        <v>69</v>
      </c>
      <c r="F49" s="357" t="s">
        <v>58</v>
      </c>
      <c r="G49" s="185">
        <v>1</v>
      </c>
      <c r="H49" s="185">
        <f>Ответы_учащихся!CL22</f>
        <v>2</v>
      </c>
      <c r="I49" s="211">
        <f>H49/Ответы_учащихся!$D$23</f>
        <v>0.18181818181818182</v>
      </c>
      <c r="J49" s="366">
        <f>Ответы_учащихся!CL23</f>
        <v>2</v>
      </c>
      <c r="K49" s="370">
        <f>J49/Ответы_учащихся!$D$23</f>
        <v>0.18181818181818182</v>
      </c>
      <c r="L49" s="366">
        <f>Ответы_учащихся!CL24</f>
        <v>1</v>
      </c>
      <c r="M49" s="370">
        <f>L49/Ответы_учащихся!$D$23</f>
        <v>9.0909090909090912E-2</v>
      </c>
      <c r="N49" s="213"/>
      <c r="O49" s="214"/>
    </row>
    <row r="50" spans="2:15" ht="15.75">
      <c r="B50" s="357"/>
      <c r="C50" s="365"/>
      <c r="D50" s="357"/>
      <c r="E50" s="365"/>
      <c r="F50" s="357"/>
      <c r="G50" s="185">
        <v>2</v>
      </c>
      <c r="H50" s="185">
        <f>Ответы_учащихся!CL21</f>
        <v>6</v>
      </c>
      <c r="I50" s="211">
        <f>H50/Ответы_учащихся!$D$23</f>
        <v>0.54545454545454541</v>
      </c>
      <c r="J50" s="367"/>
      <c r="K50" s="371"/>
      <c r="L50" s="367"/>
      <c r="M50" s="371"/>
      <c r="N50" s="213"/>
      <c r="O50" s="214"/>
    </row>
    <row r="51" spans="2:15" ht="31.5">
      <c r="B51" s="185">
        <v>8</v>
      </c>
      <c r="C51" s="186" t="s">
        <v>59</v>
      </c>
      <c r="D51" s="185" t="s">
        <v>79</v>
      </c>
      <c r="E51" s="186" t="s">
        <v>70</v>
      </c>
      <c r="F51" s="185" t="s">
        <v>61</v>
      </c>
      <c r="G51" s="185">
        <v>1</v>
      </c>
      <c r="H51" s="185">
        <f>Ответы_учащихся!CM22</f>
        <v>4</v>
      </c>
      <c r="I51" s="211">
        <f>H51/Ответы_учащихся!$D$23</f>
        <v>0.36363636363636365</v>
      </c>
      <c r="J51" s="185">
        <f>Ответы_учащихся!CM23</f>
        <v>6</v>
      </c>
      <c r="K51" s="211">
        <f>J51/Ответы_учащихся!$D$23</f>
        <v>0.54545454545454541</v>
      </c>
      <c r="L51" s="185">
        <f>Ответы_учащихся!CM24</f>
        <v>1</v>
      </c>
      <c r="M51" s="211">
        <f>L51/Ответы_учащихся!$D$23</f>
        <v>9.0909090909090912E-2</v>
      </c>
      <c r="N51" s="213"/>
      <c r="O51" s="214"/>
    </row>
    <row r="52" spans="2:15" ht="31.5">
      <c r="B52" s="185">
        <v>9</v>
      </c>
      <c r="C52" s="186" t="s">
        <v>59</v>
      </c>
      <c r="D52" s="185" t="s">
        <v>80</v>
      </c>
      <c r="E52" s="186" t="s">
        <v>71</v>
      </c>
      <c r="F52" s="185" t="s">
        <v>61</v>
      </c>
      <c r="G52" s="185">
        <v>1</v>
      </c>
      <c r="H52" s="185">
        <f>Ответы_учащихся!CN22</f>
        <v>7</v>
      </c>
      <c r="I52" s="211">
        <f>H52/Ответы_учащихся!$D$23</f>
        <v>0.63636363636363635</v>
      </c>
      <c r="J52" s="185">
        <f>Ответы_учащихся!CN23</f>
        <v>3</v>
      </c>
      <c r="K52" s="211">
        <f>J52/Ответы_учащихся!$D$23</f>
        <v>0.27272727272727271</v>
      </c>
      <c r="L52" s="185">
        <f>Ответы_учащихся!CN24</f>
        <v>1</v>
      </c>
      <c r="M52" s="211">
        <f>L52/Ответы_учащихся!$D$23</f>
        <v>9.0909090909090912E-2</v>
      </c>
      <c r="N52" s="213"/>
      <c r="O52" s="214"/>
    </row>
    <row r="53" spans="2:15" ht="31.5">
      <c r="B53" s="185">
        <v>10</v>
      </c>
      <c r="C53" s="186" t="s">
        <v>59</v>
      </c>
      <c r="D53" s="185" t="s">
        <v>79</v>
      </c>
      <c r="E53" s="186" t="s">
        <v>72</v>
      </c>
      <c r="F53" s="185" t="s">
        <v>58</v>
      </c>
      <c r="G53" s="185">
        <v>1</v>
      </c>
      <c r="H53" s="185">
        <f>Ответы_учащихся!CO22</f>
        <v>7</v>
      </c>
      <c r="I53" s="211">
        <f>H53/Ответы_учащихся!$D$23</f>
        <v>0.63636363636363635</v>
      </c>
      <c r="J53" s="185">
        <f>Ответы_учащихся!CO23</f>
        <v>3</v>
      </c>
      <c r="K53" s="211">
        <f>J53/Ответы_учащихся!$D$23</f>
        <v>0.27272727272727271</v>
      </c>
      <c r="L53" s="185">
        <f>Ответы_учащихся!CO24</f>
        <v>1</v>
      </c>
      <c r="M53" s="211">
        <f>L53/Ответы_учащихся!$D$23</f>
        <v>9.0909090909090912E-2</v>
      </c>
      <c r="N53" s="213"/>
      <c r="O53" s="214"/>
    </row>
    <row r="54" spans="2:15" ht="31.5">
      <c r="B54" s="185">
        <v>11</v>
      </c>
      <c r="C54" s="186" t="s">
        <v>64</v>
      </c>
      <c r="D54" s="185" t="s">
        <v>79</v>
      </c>
      <c r="E54" s="186" t="s">
        <v>87</v>
      </c>
      <c r="F54" s="185" t="s">
        <v>58</v>
      </c>
      <c r="G54" s="185">
        <v>1</v>
      </c>
      <c r="H54" s="185">
        <f>Ответы_учащихся!CP22</f>
        <v>10</v>
      </c>
      <c r="I54" s="211">
        <f>H54/Ответы_учащихся!$D$23</f>
        <v>0.90909090909090906</v>
      </c>
      <c r="J54" s="185">
        <f>Ответы_учащихся!CP23</f>
        <v>0</v>
      </c>
      <c r="K54" s="211">
        <f>J54/Ответы_учащихся!$D$23</f>
        <v>0</v>
      </c>
      <c r="L54" s="185">
        <f>Ответы_учащихся!CP24</f>
        <v>1</v>
      </c>
      <c r="M54" s="211">
        <f>L54/Ответы_учащихся!$D$23</f>
        <v>9.0909090909090912E-2</v>
      </c>
      <c r="N54" s="213"/>
      <c r="O54" s="214"/>
    </row>
    <row r="55" spans="2:15" ht="15.75">
      <c r="B55" s="185">
        <v>12</v>
      </c>
      <c r="C55" s="186" t="s">
        <v>74</v>
      </c>
      <c r="D55" s="185" t="s">
        <v>79</v>
      </c>
      <c r="E55" s="186" t="s">
        <v>75</v>
      </c>
      <c r="F55" s="185" t="s">
        <v>61</v>
      </c>
      <c r="G55" s="185">
        <v>1</v>
      </c>
      <c r="H55" s="185">
        <f>Ответы_учащихся!CQ22</f>
        <v>8</v>
      </c>
      <c r="I55" s="211">
        <f>H55/Ответы_учащихся!$D$23</f>
        <v>0.72727272727272729</v>
      </c>
      <c r="J55" s="257">
        <f>Ответы_учащихся!CQ23</f>
        <v>2</v>
      </c>
      <c r="K55" s="259">
        <f>J55/Ответы_учащихся!$D$23</f>
        <v>0.18181818181818182</v>
      </c>
      <c r="L55" s="257">
        <f>Ответы_учащихся!CQ24</f>
        <v>1</v>
      </c>
      <c r="M55" s="259">
        <f>L55/Ответы_учащихся!$D$23</f>
        <v>9.0909090909090912E-2</v>
      </c>
      <c r="N55" s="213"/>
      <c r="O55" s="214"/>
    </row>
    <row r="56" spans="2:15" ht="15.75">
      <c r="B56" s="357">
        <v>13</v>
      </c>
      <c r="C56" s="365" t="s">
        <v>64</v>
      </c>
      <c r="D56" s="357" t="s">
        <v>80</v>
      </c>
      <c r="E56" s="365" t="s">
        <v>76</v>
      </c>
      <c r="F56" s="357" t="s">
        <v>66</v>
      </c>
      <c r="G56" s="185">
        <v>1</v>
      </c>
      <c r="H56" s="185">
        <f>Ответы_учащихся!CR22</f>
        <v>4</v>
      </c>
      <c r="I56" s="211">
        <f>H56/Ответы_учащихся!$D$23</f>
        <v>0.36363636363636365</v>
      </c>
      <c r="J56" s="357">
        <f>Ответы_учащихся!CR23</f>
        <v>0</v>
      </c>
      <c r="K56" s="358">
        <f>J56/Ответы_учащихся!$D$23</f>
        <v>0</v>
      </c>
      <c r="L56" s="357">
        <f>Ответы_учащихся!CR24</f>
        <v>1</v>
      </c>
      <c r="M56" s="358">
        <f>L56/Ответы_учащихся!$D$23</f>
        <v>9.0909090909090912E-2</v>
      </c>
      <c r="N56" s="213"/>
      <c r="O56" s="214"/>
    </row>
    <row r="57" spans="2:15" ht="32.25" customHeight="1">
      <c r="B57" s="357"/>
      <c r="C57" s="365"/>
      <c r="D57" s="357"/>
      <c r="E57" s="365"/>
      <c r="F57" s="357"/>
      <c r="G57" s="185">
        <v>2</v>
      </c>
      <c r="H57" s="185">
        <f>Ответы_учащихся!CR21</f>
        <v>6</v>
      </c>
      <c r="I57" s="211">
        <f>H57/Ответы_учащихся!$D$23</f>
        <v>0.54545454545454541</v>
      </c>
      <c r="J57" s="357"/>
      <c r="K57" s="358"/>
      <c r="L57" s="357"/>
      <c r="M57" s="358"/>
      <c r="N57" s="213"/>
      <c r="O57" s="214"/>
    </row>
    <row r="58" spans="2:15" ht="15.75">
      <c r="B58" s="185">
        <v>14</v>
      </c>
      <c r="C58" s="185" t="s">
        <v>74</v>
      </c>
      <c r="D58" s="185" t="s">
        <v>80</v>
      </c>
      <c r="E58" s="215" t="s">
        <v>77</v>
      </c>
      <c r="F58" s="185" t="s">
        <v>66</v>
      </c>
      <c r="G58" s="185">
        <v>1</v>
      </c>
      <c r="H58" s="185">
        <f>Ответы_учащихся!CS22</f>
        <v>9</v>
      </c>
      <c r="I58" s="211">
        <f>H58/Ответы_учащихся!$D$23</f>
        <v>0.81818181818181823</v>
      </c>
      <c r="J58" s="258">
        <f>Ответы_учащихся!CS23</f>
        <v>1</v>
      </c>
      <c r="K58" s="260">
        <f>J58/Ответы_учащихся!$D$23</f>
        <v>9.0909090909090912E-2</v>
      </c>
      <c r="L58" s="258">
        <f>Ответы_учащихся!CS24</f>
        <v>1</v>
      </c>
      <c r="M58" s="260">
        <f>L58/Ответы_учащихся!$D$23</f>
        <v>9.0909090909090912E-2</v>
      </c>
      <c r="N58" s="213"/>
      <c r="O58" s="214"/>
    </row>
  </sheetData>
  <sheetProtection password="C621" sheet="1" objects="1" scenarios="1" selectLockedCells="1" selectUnlockedCells="1"/>
  <mergeCells count="78">
    <mergeCell ref="F56:F57"/>
    <mergeCell ref="L24:L25"/>
    <mergeCell ref="M24:M25"/>
    <mergeCell ref="K14:K15"/>
    <mergeCell ref="L14:L15"/>
    <mergeCell ref="M14:M15"/>
    <mergeCell ref="K17:K18"/>
    <mergeCell ref="L17:L18"/>
    <mergeCell ref="M17:M18"/>
    <mergeCell ref="L46:L47"/>
    <mergeCell ref="M46:M47"/>
    <mergeCell ref="K49:K50"/>
    <mergeCell ref="L49:L50"/>
    <mergeCell ref="M49:M50"/>
    <mergeCell ref="K46:K47"/>
    <mergeCell ref="J40:K40"/>
    <mergeCell ref="B17:B18"/>
    <mergeCell ref="B56:B57"/>
    <mergeCell ref="C56:C57"/>
    <mergeCell ref="D56:D57"/>
    <mergeCell ref="E56:E57"/>
    <mergeCell ref="E40:E41"/>
    <mergeCell ref="C49:C50"/>
    <mergeCell ref="B49:B50"/>
    <mergeCell ref="D49:D50"/>
    <mergeCell ref="E49:E50"/>
    <mergeCell ref="K24:K25"/>
    <mergeCell ref="J14:J15"/>
    <mergeCell ref="J24:J25"/>
    <mergeCell ref="J46:J47"/>
    <mergeCell ref="J49:J50"/>
    <mergeCell ref="J17:J18"/>
    <mergeCell ref="F8:F9"/>
    <mergeCell ref="G8:G9"/>
    <mergeCell ref="B24:B25"/>
    <mergeCell ref="C24:C25"/>
    <mergeCell ref="D24:D25"/>
    <mergeCell ref="E24:E25"/>
    <mergeCell ref="F24:F25"/>
    <mergeCell ref="B14:B15"/>
    <mergeCell ref="C14:C15"/>
    <mergeCell ref="D14:D15"/>
    <mergeCell ref="E14:E15"/>
    <mergeCell ref="F14:F15"/>
    <mergeCell ref="C17:C18"/>
    <mergeCell ref="D17:D18"/>
    <mergeCell ref="E17:E18"/>
    <mergeCell ref="F17:F18"/>
    <mergeCell ref="F49:F50"/>
    <mergeCell ref="B39:L39"/>
    <mergeCell ref="B40:B41"/>
    <mergeCell ref="C40:C41"/>
    <mergeCell ref="L40:M40"/>
    <mergeCell ref="F40:F41"/>
    <mergeCell ref="G40:G41"/>
    <mergeCell ref="H40:I40"/>
    <mergeCell ref="B46:B47"/>
    <mergeCell ref="C46:C47"/>
    <mergeCell ref="D46:D47"/>
    <mergeCell ref="E46:E47"/>
    <mergeCell ref="F46:F47"/>
    <mergeCell ref="D40:D41"/>
    <mergeCell ref="J56:J57"/>
    <mergeCell ref="K56:K57"/>
    <mergeCell ref="L56:L57"/>
    <mergeCell ref="M56:M57"/>
    <mergeCell ref="B2:L2"/>
    <mergeCell ref="C3:G3"/>
    <mergeCell ref="H3:I3"/>
    <mergeCell ref="B5:L5"/>
    <mergeCell ref="B7:L7"/>
    <mergeCell ref="H8:I8"/>
    <mergeCell ref="J8:K8"/>
    <mergeCell ref="L8:M8"/>
    <mergeCell ref="B8:B9"/>
    <mergeCell ref="C8:C9"/>
    <mergeCell ref="D8:D9"/>
    <mergeCell ref="E8:E9"/>
  </mergeCells>
  <pageMargins left="0.7" right="0.7" top="0.75" bottom="0.75" header="0.3" footer="0.3"/>
  <pageSetup paperSize="9" scale="71" fitToHeight="0" orientation="landscape" r:id="rId1"/>
  <headerFooter>
    <oddHeader>&amp;CКГБУ "Региональный центр оценки качества образования"</oddHeader>
  </headerFooter>
</worksheet>
</file>

<file path=xl/worksheets/sheet4.xml><?xml version="1.0" encoding="utf-8"?>
<worksheet xmlns="http://schemas.openxmlformats.org/spreadsheetml/2006/main" xmlns:r="http://schemas.openxmlformats.org/officeDocument/2006/relationships">
  <sheetPr>
    <tabColor rgb="FFFF0000"/>
    <pageSetUpPr fitToPage="1"/>
  </sheetPr>
  <dimension ref="B2:O52"/>
  <sheetViews>
    <sheetView view="pageLayout" zoomScaleNormal="100" workbookViewId="0">
      <selection activeCell="B2" sqref="B2:L2"/>
    </sheetView>
  </sheetViews>
  <sheetFormatPr defaultRowHeight="12.75"/>
  <cols>
    <col min="1" max="1" width="2.85546875" style="188" customWidth="1"/>
    <col min="2" max="2" width="5.7109375" style="188" customWidth="1"/>
    <col min="3" max="3" width="41.28515625" style="188" customWidth="1"/>
    <col min="4" max="4" width="10.7109375" style="188" customWidth="1"/>
    <col min="5" max="5" width="56.140625" style="188" customWidth="1"/>
    <col min="6" max="6" width="12" style="188" customWidth="1"/>
    <col min="7" max="7" width="10.5703125" style="188" customWidth="1"/>
    <col min="8" max="13" width="8" style="188" customWidth="1"/>
    <col min="14" max="16384" width="9.140625" style="188"/>
  </cols>
  <sheetData>
    <row r="2" spans="2:15" ht="20.25" customHeight="1">
      <c r="B2" s="359" t="s">
        <v>49</v>
      </c>
      <c r="C2" s="359"/>
      <c r="D2" s="359"/>
      <c r="E2" s="359"/>
      <c r="F2" s="359"/>
      <c r="G2" s="359"/>
      <c r="H2" s="359"/>
      <c r="I2" s="359"/>
      <c r="J2" s="359"/>
      <c r="K2" s="359"/>
      <c r="L2" s="359"/>
    </row>
    <row r="3" spans="2:15" ht="15.75">
      <c r="B3" s="189" t="s">
        <v>48</v>
      </c>
      <c r="C3" s="360" t="str">
        <f>'СПИСОК КЛАССА'!E3</f>
        <v>МБОУСОШ№80</v>
      </c>
      <c r="D3" s="360"/>
      <c r="E3" s="360"/>
      <c r="F3" s="360"/>
      <c r="G3" s="360"/>
      <c r="H3" s="361" t="s">
        <v>1</v>
      </c>
      <c r="I3" s="361"/>
      <c r="J3" s="190" t="str">
        <f>'СПИСОК КЛАССА'!I1</f>
        <v>0301</v>
      </c>
      <c r="K3" s="191"/>
      <c r="L3" s="191"/>
    </row>
    <row r="5" spans="2:15" ht="15.75">
      <c r="B5" s="362" t="s">
        <v>40</v>
      </c>
      <c r="C5" s="362"/>
      <c r="D5" s="362"/>
      <c r="E5" s="362"/>
      <c r="F5" s="362"/>
      <c r="G5" s="362"/>
      <c r="H5" s="362"/>
      <c r="I5" s="362"/>
      <c r="J5" s="362"/>
      <c r="K5" s="362"/>
      <c r="L5" s="362"/>
    </row>
    <row r="6" spans="2:15" ht="15.75">
      <c r="B6" s="192"/>
      <c r="C6" s="192"/>
      <c r="D6" s="192"/>
      <c r="E6" s="192"/>
      <c r="F6" s="192"/>
      <c r="G6" s="192"/>
      <c r="H6" s="192"/>
      <c r="I6" s="192"/>
      <c r="J6" s="192"/>
      <c r="K6" s="192"/>
      <c r="L6" s="192"/>
    </row>
    <row r="7" spans="2:15" ht="15.75">
      <c r="B7" s="362" t="s">
        <v>78</v>
      </c>
      <c r="C7" s="362"/>
      <c r="D7" s="362"/>
      <c r="E7" s="362"/>
      <c r="F7" s="362"/>
      <c r="G7" s="362"/>
      <c r="H7" s="362"/>
      <c r="I7" s="362"/>
      <c r="J7" s="362"/>
      <c r="K7" s="362"/>
      <c r="L7" s="362"/>
    </row>
    <row r="8" spans="2:15" ht="45" customHeight="1">
      <c r="B8" s="364" t="s">
        <v>50</v>
      </c>
      <c r="C8" s="364" t="s">
        <v>51</v>
      </c>
      <c r="D8" s="364" t="s">
        <v>52</v>
      </c>
      <c r="E8" s="364" t="s">
        <v>53</v>
      </c>
      <c r="F8" s="364" t="s">
        <v>54</v>
      </c>
      <c r="G8" s="364" t="s">
        <v>55</v>
      </c>
      <c r="H8" s="363" t="s">
        <v>81</v>
      </c>
      <c r="I8" s="363"/>
      <c r="J8" s="363" t="s">
        <v>82</v>
      </c>
      <c r="K8" s="363"/>
      <c r="L8" s="363" t="s">
        <v>83</v>
      </c>
      <c r="M8" s="363"/>
    </row>
    <row r="9" spans="2:15" ht="20.25" customHeight="1">
      <c r="B9" s="364"/>
      <c r="C9" s="364"/>
      <c r="D9" s="364"/>
      <c r="E9" s="364"/>
      <c r="F9" s="364"/>
      <c r="G9" s="364"/>
      <c r="H9" s="187" t="s">
        <v>84</v>
      </c>
      <c r="I9" s="187" t="s">
        <v>85</v>
      </c>
      <c r="J9" s="187" t="s">
        <v>84</v>
      </c>
      <c r="K9" s="187" t="s">
        <v>85</v>
      </c>
      <c r="L9" s="187" t="s">
        <v>84</v>
      </c>
      <c r="M9" s="187" t="s">
        <v>85</v>
      </c>
    </row>
    <row r="10" spans="2:15" ht="47.25">
      <c r="B10" s="185">
        <v>1</v>
      </c>
      <c r="C10" s="186" t="s">
        <v>62</v>
      </c>
      <c r="D10" s="185" t="s">
        <v>79</v>
      </c>
      <c r="E10" s="186" t="s">
        <v>88</v>
      </c>
      <c r="F10" s="185" t="s">
        <v>61</v>
      </c>
      <c r="G10" s="185">
        <v>1</v>
      </c>
      <c r="H10" s="185">
        <f>Ответы_учащихся!BT22</f>
        <v>14</v>
      </c>
      <c r="I10" s="211">
        <f>H10/Ответы_учащихся!$D$22</f>
        <v>0.875</v>
      </c>
      <c r="J10" s="185">
        <f>Ответы_учащихся!BT23</f>
        <v>2</v>
      </c>
      <c r="K10" s="211">
        <f>J10/Ответы_учащихся!$D$22</f>
        <v>0.125</v>
      </c>
      <c r="L10" s="185">
        <f>Ответы_учащихся!BT24</f>
        <v>0</v>
      </c>
      <c r="M10" s="211">
        <f>L10/Ответы_учащихся!$D$22</f>
        <v>0</v>
      </c>
      <c r="N10" s="213"/>
      <c r="O10" s="214"/>
    </row>
    <row r="11" spans="2:15" ht="31.5">
      <c r="B11" s="185">
        <v>2</v>
      </c>
      <c r="C11" s="186" t="s">
        <v>59</v>
      </c>
      <c r="D11" s="185" t="s">
        <v>80</v>
      </c>
      <c r="E11" s="186" t="s">
        <v>89</v>
      </c>
      <c r="F11" s="185" t="s">
        <v>61</v>
      </c>
      <c r="G11" s="185">
        <v>1</v>
      </c>
      <c r="H11" s="185">
        <f>Ответы_учащихся!BU22</f>
        <v>11</v>
      </c>
      <c r="I11" s="211">
        <f>H11/Ответы_учащихся!$D$22</f>
        <v>0.6875</v>
      </c>
      <c r="J11" s="185">
        <f>Ответы_учащихся!BU23</f>
        <v>5</v>
      </c>
      <c r="K11" s="211">
        <f>J11/Ответы_учащихся!$D$22</f>
        <v>0.3125</v>
      </c>
      <c r="L11" s="185">
        <f>Ответы_учащихся!BU24</f>
        <v>0</v>
      </c>
      <c r="M11" s="211">
        <f>L11/Ответы_учащихся!$D$22</f>
        <v>0</v>
      </c>
      <c r="N11" s="213"/>
      <c r="O11" s="214"/>
    </row>
    <row r="12" spans="2:15" ht="47.25">
      <c r="B12" s="185">
        <v>3</v>
      </c>
      <c r="C12" s="186" t="s">
        <v>62</v>
      </c>
      <c r="D12" s="185" t="s">
        <v>79</v>
      </c>
      <c r="E12" s="186" t="s">
        <v>90</v>
      </c>
      <c r="F12" s="185" t="s">
        <v>58</v>
      </c>
      <c r="G12" s="185">
        <v>1</v>
      </c>
      <c r="H12" s="185">
        <f>Ответы_учащихся!BV22</f>
        <v>13</v>
      </c>
      <c r="I12" s="211">
        <f>H12/Ответы_учащихся!$D$22</f>
        <v>0.8125</v>
      </c>
      <c r="J12" s="185">
        <f>Ответы_учащихся!BV23</f>
        <v>3</v>
      </c>
      <c r="K12" s="211">
        <f>J12/Ответы_учащихся!$D$22</f>
        <v>0.1875</v>
      </c>
      <c r="L12" s="185">
        <f>Ответы_учащихся!BV24</f>
        <v>0</v>
      </c>
      <c r="M12" s="211">
        <f>L12/Ответы_учащихся!$D$22</f>
        <v>0</v>
      </c>
      <c r="N12" s="213"/>
      <c r="O12" s="214"/>
    </row>
    <row r="13" spans="2:15" ht="31.5">
      <c r="B13" s="185">
        <v>4</v>
      </c>
      <c r="C13" s="186" t="s">
        <v>59</v>
      </c>
      <c r="D13" s="185" t="s">
        <v>79</v>
      </c>
      <c r="E13" s="186" t="s">
        <v>91</v>
      </c>
      <c r="F13" s="185" t="s">
        <v>66</v>
      </c>
      <c r="G13" s="185">
        <v>1</v>
      </c>
      <c r="H13" s="185">
        <f>Ответы_учащихся!BW22</f>
        <v>11</v>
      </c>
      <c r="I13" s="211">
        <f>H13/Ответы_учащихся!$D$22</f>
        <v>0.6875</v>
      </c>
      <c r="J13" s="185">
        <f>Ответы_учащихся!BW23</f>
        <v>5</v>
      </c>
      <c r="K13" s="211">
        <f>J13/Ответы_учащихся!$D$22</f>
        <v>0.3125</v>
      </c>
      <c r="L13" s="185">
        <f>Ответы_учащихся!BW24</f>
        <v>0</v>
      </c>
      <c r="M13" s="211">
        <f>L13/Ответы_учащихся!$D$22</f>
        <v>0</v>
      </c>
      <c r="N13" s="213"/>
      <c r="O13" s="214"/>
    </row>
    <row r="14" spans="2:15" ht="32.25" customHeight="1">
      <c r="B14" s="185">
        <v>5</v>
      </c>
      <c r="C14" s="216" t="s">
        <v>64</v>
      </c>
      <c r="D14" s="185" t="s">
        <v>80</v>
      </c>
      <c r="E14" s="216" t="s">
        <v>92</v>
      </c>
      <c r="F14" s="185" t="s">
        <v>66</v>
      </c>
      <c r="G14" s="185">
        <v>1</v>
      </c>
      <c r="H14" s="185">
        <f>Ответы_учащихся!BX22</f>
        <v>11</v>
      </c>
      <c r="I14" s="211">
        <f>H14/Ответы_учащихся!$D$22</f>
        <v>0.6875</v>
      </c>
      <c r="J14" s="185">
        <f>Ответы_учащихся!BX23</f>
        <v>5</v>
      </c>
      <c r="K14" s="211">
        <f>J14/Ответы_учащихся!$D$22</f>
        <v>0.3125</v>
      </c>
      <c r="L14" s="185">
        <f>Ответы_учащихся!BX24</f>
        <v>0</v>
      </c>
      <c r="M14" s="211">
        <f>L14/Ответы_учащихся!$D$22</f>
        <v>0</v>
      </c>
      <c r="N14" s="213"/>
      <c r="O14" s="214"/>
    </row>
    <row r="15" spans="2:15" ht="31.5">
      <c r="B15" s="185">
        <v>6</v>
      </c>
      <c r="C15" s="216" t="s">
        <v>62</v>
      </c>
      <c r="D15" s="185" t="s">
        <v>79</v>
      </c>
      <c r="E15" s="216" t="s">
        <v>93</v>
      </c>
      <c r="F15" s="185" t="s">
        <v>58</v>
      </c>
      <c r="G15" s="185">
        <v>1</v>
      </c>
      <c r="H15" s="185">
        <f>Ответы_учащихся!BY22</f>
        <v>9</v>
      </c>
      <c r="I15" s="211">
        <f>H15/Ответы_учащихся!$D$22</f>
        <v>0.5625</v>
      </c>
      <c r="J15" s="185">
        <f>Ответы_учащихся!BY23</f>
        <v>7</v>
      </c>
      <c r="K15" s="211">
        <f>J15/Ответы_учащихся!$D$22</f>
        <v>0.4375</v>
      </c>
      <c r="L15" s="185">
        <f>Ответы_учащихся!BY24</f>
        <v>0</v>
      </c>
      <c r="M15" s="211">
        <f>L15/Ответы_учащихся!$D$22</f>
        <v>0</v>
      </c>
      <c r="N15" s="213"/>
      <c r="O15" s="214"/>
    </row>
    <row r="16" spans="2:15" ht="31.5">
      <c r="B16" s="185">
        <v>7</v>
      </c>
      <c r="C16" s="186" t="s">
        <v>59</v>
      </c>
      <c r="D16" s="185" t="s">
        <v>79</v>
      </c>
      <c r="E16" s="186" t="s">
        <v>94</v>
      </c>
      <c r="F16" s="185" t="s">
        <v>58</v>
      </c>
      <c r="G16" s="185">
        <v>1</v>
      </c>
      <c r="H16" s="185">
        <f>Ответы_учащихся!BZ22</f>
        <v>13</v>
      </c>
      <c r="I16" s="211">
        <f>H16/Ответы_учащихся!$D$22</f>
        <v>0.8125</v>
      </c>
      <c r="J16" s="185">
        <f>Ответы_учащихся!BZ23</f>
        <v>3</v>
      </c>
      <c r="K16" s="211">
        <f>J16/Ответы_учащихся!$D$22</f>
        <v>0.1875</v>
      </c>
      <c r="L16" s="185">
        <f>Ответы_учащихся!BZ24</f>
        <v>0</v>
      </c>
      <c r="M16" s="211">
        <f>L16/Ответы_учащихся!$D$22</f>
        <v>0</v>
      </c>
      <c r="N16" s="213"/>
      <c r="O16" s="214"/>
    </row>
    <row r="17" spans="2:15" ht="15.75">
      <c r="B17" s="357">
        <v>8</v>
      </c>
      <c r="C17" s="368" t="s">
        <v>59</v>
      </c>
      <c r="D17" s="366" t="s">
        <v>80</v>
      </c>
      <c r="E17" s="368" t="s">
        <v>95</v>
      </c>
      <c r="F17" s="366" t="s">
        <v>66</v>
      </c>
      <c r="G17" s="185">
        <v>1</v>
      </c>
      <c r="H17" s="185">
        <f>Ответы_учащихся!CA22</f>
        <v>5</v>
      </c>
      <c r="I17" s="211">
        <f>H17/Ответы_учащихся!$D$22</f>
        <v>0.3125</v>
      </c>
      <c r="J17" s="366">
        <f>Ответы_учащихся!CA23</f>
        <v>1</v>
      </c>
      <c r="K17" s="370">
        <f>J17/Ответы_учащихся!$D$22</f>
        <v>6.25E-2</v>
      </c>
      <c r="L17" s="357">
        <f>Ответы_учащихся!CA24</f>
        <v>0</v>
      </c>
      <c r="M17" s="370">
        <f>L17/Ответы_учащихся!$D$22</f>
        <v>0</v>
      </c>
      <c r="N17" s="213"/>
      <c r="O17" s="214"/>
    </row>
    <row r="18" spans="2:15" ht="15.75" customHeight="1">
      <c r="B18" s="357"/>
      <c r="C18" s="369"/>
      <c r="D18" s="367"/>
      <c r="E18" s="369"/>
      <c r="F18" s="367"/>
      <c r="G18" s="185">
        <v>2</v>
      </c>
      <c r="H18" s="185">
        <f>Ответы_учащихся!CA21</f>
        <v>10</v>
      </c>
      <c r="I18" s="211">
        <f>H18/Ответы_учащихся!$D$22</f>
        <v>0.625</v>
      </c>
      <c r="J18" s="367"/>
      <c r="K18" s="371"/>
      <c r="L18" s="357"/>
      <c r="M18" s="371"/>
      <c r="N18" s="213"/>
      <c r="O18" s="214"/>
    </row>
    <row r="19" spans="2:15" ht="31.5">
      <c r="B19" s="185">
        <v>9</v>
      </c>
      <c r="C19" s="216" t="s">
        <v>64</v>
      </c>
      <c r="D19" s="185" t="s">
        <v>80</v>
      </c>
      <c r="E19" s="216" t="s">
        <v>96</v>
      </c>
      <c r="F19" s="185" t="s">
        <v>66</v>
      </c>
      <c r="G19" s="185">
        <v>1</v>
      </c>
      <c r="H19" s="185">
        <f>Ответы_учащихся!CB22</f>
        <v>6</v>
      </c>
      <c r="I19" s="211">
        <f>H19/Ответы_учащихся!$D$22</f>
        <v>0.375</v>
      </c>
      <c r="J19" s="185">
        <f>Ответы_учащихся!CB23</f>
        <v>10</v>
      </c>
      <c r="K19" s="211">
        <f>J19/Ответы_учащихся!$D$22</f>
        <v>0.625</v>
      </c>
      <c r="L19" s="212">
        <f>Ответы_учащихся!CB24</f>
        <v>0</v>
      </c>
      <c r="M19" s="211">
        <f>L19/Ответы_учащихся!$D$22</f>
        <v>0</v>
      </c>
      <c r="N19" s="213"/>
      <c r="O19" s="214"/>
    </row>
    <row r="20" spans="2:15" ht="31.5">
      <c r="B20" s="185">
        <v>10</v>
      </c>
      <c r="C20" s="186" t="s">
        <v>62</v>
      </c>
      <c r="D20" s="185" t="s">
        <v>79</v>
      </c>
      <c r="E20" s="186" t="s">
        <v>413</v>
      </c>
      <c r="F20" s="185" t="s">
        <v>61</v>
      </c>
      <c r="G20" s="185">
        <v>1</v>
      </c>
      <c r="H20" s="185">
        <f>Ответы_учащихся!CC22</f>
        <v>15</v>
      </c>
      <c r="I20" s="211">
        <f>H20/Ответы_учащихся!$D$22</f>
        <v>0.9375</v>
      </c>
      <c r="J20" s="185">
        <f>Ответы_учащихся!CC23</f>
        <v>1</v>
      </c>
      <c r="K20" s="211">
        <f>J20/Ответы_учащихся!$D$22</f>
        <v>6.25E-2</v>
      </c>
      <c r="L20" s="185">
        <f>Ответы_учащихся!CC24</f>
        <v>0</v>
      </c>
      <c r="M20" s="211">
        <f>L20/Ответы_учащихся!$D$22</f>
        <v>0</v>
      </c>
      <c r="N20" s="213"/>
      <c r="O20" s="214"/>
    </row>
    <row r="21" spans="2:15" ht="15.75">
      <c r="B21" s="366">
        <v>11</v>
      </c>
      <c r="C21" s="368" t="s">
        <v>74</v>
      </c>
      <c r="D21" s="366" t="s">
        <v>80</v>
      </c>
      <c r="E21" s="368" t="s">
        <v>97</v>
      </c>
      <c r="F21" s="366" t="s">
        <v>66</v>
      </c>
      <c r="G21" s="185">
        <v>1</v>
      </c>
      <c r="H21" s="185">
        <f>Ответы_учащихся!CD22</f>
        <v>6</v>
      </c>
      <c r="I21" s="211">
        <f>H21/Ответы_учащихся!$D$22</f>
        <v>0.375</v>
      </c>
      <c r="J21" s="366">
        <f>Ответы_учащихся!CD23</f>
        <v>1</v>
      </c>
      <c r="K21" s="370">
        <f>J21/Ответы_учащихся!$D$22</f>
        <v>6.25E-2</v>
      </c>
      <c r="L21" s="366">
        <f>Ответы_учащихся!CD24</f>
        <v>0</v>
      </c>
      <c r="M21" s="370">
        <f>L21/Ответы_учащихся!$D$22</f>
        <v>0</v>
      </c>
      <c r="N21" s="213"/>
      <c r="O21" s="214"/>
    </row>
    <row r="22" spans="2:15" ht="15.75">
      <c r="B22" s="367"/>
      <c r="C22" s="369"/>
      <c r="D22" s="367"/>
      <c r="E22" s="369"/>
      <c r="F22" s="367"/>
      <c r="G22" s="185">
        <v>2</v>
      </c>
      <c r="H22" s="185">
        <f>Ответы_учащихся!CD21</f>
        <v>9</v>
      </c>
      <c r="I22" s="211">
        <f>H22/Ответы_учащихся!$D$22</f>
        <v>0.5625</v>
      </c>
      <c r="J22" s="367"/>
      <c r="K22" s="371"/>
      <c r="L22" s="367"/>
      <c r="M22" s="371"/>
      <c r="N22" s="213"/>
      <c r="O22" s="214"/>
    </row>
    <row r="23" spans="2:15" ht="31.5">
      <c r="B23" s="185">
        <v>12</v>
      </c>
      <c r="C23" s="186" t="s">
        <v>59</v>
      </c>
      <c r="D23" s="185" t="s">
        <v>79</v>
      </c>
      <c r="E23" s="186" t="s">
        <v>98</v>
      </c>
      <c r="F23" s="185" t="s">
        <v>66</v>
      </c>
      <c r="G23" s="185">
        <v>1</v>
      </c>
      <c r="H23" s="185">
        <f>Ответы_учащихся!CE22</f>
        <v>11</v>
      </c>
      <c r="I23" s="211">
        <f>H23/Ответы_учащихся!$D$22</f>
        <v>0.6875</v>
      </c>
      <c r="J23" s="185">
        <f>Ответы_учащихся!CE23</f>
        <v>5</v>
      </c>
      <c r="K23" s="211">
        <f>J23/Ответы_учащихся!$D$22</f>
        <v>0.3125</v>
      </c>
      <c r="L23" s="185">
        <f>Ответы_учащихся!CE24</f>
        <v>0</v>
      </c>
      <c r="M23" s="211">
        <f>L23/Ответы_учащихся!$D$22</f>
        <v>0</v>
      </c>
      <c r="N23" s="213"/>
      <c r="O23" s="214"/>
    </row>
    <row r="24" spans="2:15">
      <c r="O24" s="214"/>
    </row>
    <row r="25" spans="2:15">
      <c r="O25" s="214"/>
    </row>
    <row r="26" spans="2:15">
      <c r="O26" s="214"/>
    </row>
    <row r="27" spans="2:15">
      <c r="O27" s="214"/>
    </row>
    <row r="28" spans="2:15">
      <c r="O28" s="214"/>
    </row>
    <row r="29" spans="2:15">
      <c r="O29" s="214"/>
    </row>
    <row r="30" spans="2:15">
      <c r="O30" s="214"/>
    </row>
    <row r="31" spans="2:15">
      <c r="O31" s="214"/>
    </row>
    <row r="32" spans="2:15">
      <c r="O32" s="214"/>
    </row>
    <row r="33" spans="2:15">
      <c r="O33" s="214"/>
    </row>
    <row r="34" spans="2:15">
      <c r="O34" s="214"/>
    </row>
    <row r="35" spans="2:15">
      <c r="O35" s="214"/>
    </row>
    <row r="36" spans="2:15" ht="15.75">
      <c r="B36" s="362" t="s">
        <v>86</v>
      </c>
      <c r="C36" s="362"/>
      <c r="D36" s="362"/>
      <c r="E36" s="362"/>
      <c r="F36" s="362"/>
      <c r="G36" s="362"/>
      <c r="H36" s="362"/>
      <c r="I36" s="362"/>
      <c r="J36" s="362"/>
      <c r="K36" s="362"/>
      <c r="L36" s="362"/>
      <c r="O36" s="214"/>
    </row>
    <row r="37" spans="2:15" ht="45" customHeight="1">
      <c r="B37" s="364" t="s">
        <v>50</v>
      </c>
      <c r="C37" s="364" t="s">
        <v>51</v>
      </c>
      <c r="D37" s="364" t="s">
        <v>52</v>
      </c>
      <c r="E37" s="364" t="s">
        <v>53</v>
      </c>
      <c r="F37" s="364" t="s">
        <v>54</v>
      </c>
      <c r="G37" s="364" t="s">
        <v>55</v>
      </c>
      <c r="H37" s="363" t="s">
        <v>81</v>
      </c>
      <c r="I37" s="363"/>
      <c r="J37" s="363" t="s">
        <v>82</v>
      </c>
      <c r="K37" s="363"/>
      <c r="L37" s="363" t="s">
        <v>83</v>
      </c>
      <c r="M37" s="363"/>
      <c r="O37" s="214"/>
    </row>
    <row r="38" spans="2:15" ht="15.75">
      <c r="B38" s="364"/>
      <c r="C38" s="364"/>
      <c r="D38" s="364"/>
      <c r="E38" s="364"/>
      <c r="F38" s="364"/>
      <c r="G38" s="364"/>
      <c r="H38" s="187" t="s">
        <v>84</v>
      </c>
      <c r="I38" s="187" t="s">
        <v>85</v>
      </c>
      <c r="J38" s="187" t="s">
        <v>84</v>
      </c>
      <c r="K38" s="187" t="s">
        <v>85</v>
      </c>
      <c r="L38" s="187" t="s">
        <v>84</v>
      </c>
      <c r="M38" s="187" t="s">
        <v>85</v>
      </c>
      <c r="O38" s="214"/>
    </row>
    <row r="39" spans="2:15" ht="47.25">
      <c r="B39" s="185">
        <v>1</v>
      </c>
      <c r="C39" s="186" t="s">
        <v>62</v>
      </c>
      <c r="D39" s="185" t="s">
        <v>79</v>
      </c>
      <c r="E39" s="186" t="s">
        <v>88</v>
      </c>
      <c r="F39" s="185" t="s">
        <v>61</v>
      </c>
      <c r="G39" s="185">
        <v>1</v>
      </c>
      <c r="H39" s="185">
        <f>Ответы_учащихся!CT22</f>
        <v>9</v>
      </c>
      <c r="I39" s="211">
        <f>H39/Ответы_учащихся!$D$23</f>
        <v>0.81818181818181823</v>
      </c>
      <c r="J39" s="185">
        <f>Ответы_учащихся!CT23</f>
        <v>1</v>
      </c>
      <c r="K39" s="211">
        <f>J39/Ответы_учащихся!$D$23</f>
        <v>9.0909090909090912E-2</v>
      </c>
      <c r="L39" s="185">
        <f>Ответы_учащихся!CT24</f>
        <v>1</v>
      </c>
      <c r="M39" s="211">
        <f>L39/Ответы_учащихся!$D$23</f>
        <v>9.0909090909090912E-2</v>
      </c>
      <c r="N39" s="213"/>
      <c r="O39" s="214"/>
    </row>
    <row r="40" spans="2:15" ht="31.5">
      <c r="B40" s="185">
        <v>2</v>
      </c>
      <c r="C40" s="186" t="s">
        <v>59</v>
      </c>
      <c r="D40" s="185" t="s">
        <v>80</v>
      </c>
      <c r="E40" s="186" t="s">
        <v>89</v>
      </c>
      <c r="F40" s="185" t="s">
        <v>61</v>
      </c>
      <c r="G40" s="185">
        <v>1</v>
      </c>
      <c r="H40" s="185">
        <f>Ответы_учащихся!CU22</f>
        <v>9</v>
      </c>
      <c r="I40" s="211">
        <f>H40/Ответы_учащихся!$D$23</f>
        <v>0.81818181818181823</v>
      </c>
      <c r="J40" s="185">
        <f>Ответы_учащихся!CU23</f>
        <v>1</v>
      </c>
      <c r="K40" s="211">
        <f>J40/Ответы_учащихся!$D$23</f>
        <v>9.0909090909090912E-2</v>
      </c>
      <c r="L40" s="185">
        <f>Ответы_учащихся!CU24</f>
        <v>1</v>
      </c>
      <c r="M40" s="211">
        <f>L40/Ответы_учащихся!$D$23</f>
        <v>9.0909090909090912E-2</v>
      </c>
      <c r="N40" s="213"/>
      <c r="O40" s="214"/>
    </row>
    <row r="41" spans="2:15" ht="47.25">
      <c r="B41" s="185">
        <v>3</v>
      </c>
      <c r="C41" s="186" t="s">
        <v>62</v>
      </c>
      <c r="D41" s="185" t="s">
        <v>79</v>
      </c>
      <c r="E41" s="186" t="s">
        <v>90</v>
      </c>
      <c r="F41" s="185" t="s">
        <v>58</v>
      </c>
      <c r="G41" s="185">
        <v>1</v>
      </c>
      <c r="H41" s="185">
        <f>Ответы_учащихся!CV22</f>
        <v>10</v>
      </c>
      <c r="I41" s="211">
        <f>H41/Ответы_учащихся!$D$23</f>
        <v>0.90909090909090906</v>
      </c>
      <c r="J41" s="185">
        <f>Ответы_учащихся!CV23</f>
        <v>0</v>
      </c>
      <c r="K41" s="211">
        <f>J41/Ответы_учащихся!$D$23</f>
        <v>0</v>
      </c>
      <c r="L41" s="185">
        <f>Ответы_учащихся!CV24</f>
        <v>1</v>
      </c>
      <c r="M41" s="211">
        <f>L41/Ответы_учащихся!$D$23</f>
        <v>9.0909090909090912E-2</v>
      </c>
      <c r="N41" s="213"/>
      <c r="O41" s="214"/>
    </row>
    <row r="42" spans="2:15" ht="31.5">
      <c r="B42" s="185">
        <v>4</v>
      </c>
      <c r="C42" s="186" t="s">
        <v>59</v>
      </c>
      <c r="D42" s="185" t="s">
        <v>79</v>
      </c>
      <c r="E42" s="186" t="s">
        <v>91</v>
      </c>
      <c r="F42" s="185" t="s">
        <v>66</v>
      </c>
      <c r="G42" s="185">
        <v>1</v>
      </c>
      <c r="H42" s="185">
        <f>Ответы_учащихся!CW22</f>
        <v>10</v>
      </c>
      <c r="I42" s="211">
        <f>H42/Ответы_учащихся!$D$23</f>
        <v>0.90909090909090906</v>
      </c>
      <c r="J42" s="185">
        <f>Ответы_учащихся!CW23</f>
        <v>0</v>
      </c>
      <c r="K42" s="211">
        <f>J42/Ответы_учащихся!$D$23</f>
        <v>0</v>
      </c>
      <c r="L42" s="185">
        <f>Ответы_учащихся!CW24</f>
        <v>1</v>
      </c>
      <c r="M42" s="211">
        <f>L42/Ответы_учащихся!$D$23</f>
        <v>9.0909090909090912E-2</v>
      </c>
      <c r="N42" s="213"/>
      <c r="O42" s="214"/>
    </row>
    <row r="43" spans="2:15" ht="31.5">
      <c r="B43" s="185">
        <v>5</v>
      </c>
      <c r="C43" s="216" t="s">
        <v>64</v>
      </c>
      <c r="D43" s="185" t="s">
        <v>80</v>
      </c>
      <c r="E43" s="216" t="s">
        <v>92</v>
      </c>
      <c r="F43" s="185" t="s">
        <v>66</v>
      </c>
      <c r="G43" s="185">
        <v>1</v>
      </c>
      <c r="H43" s="185">
        <f>Ответы_учащихся!CX22</f>
        <v>8</v>
      </c>
      <c r="I43" s="211">
        <f>H43/Ответы_учащихся!$D$23</f>
        <v>0.72727272727272729</v>
      </c>
      <c r="J43" s="185">
        <f>Ответы_учащихся!CX23</f>
        <v>2</v>
      </c>
      <c r="K43" s="211">
        <f>J43/Ответы_учащихся!$D$23</f>
        <v>0.18181818181818182</v>
      </c>
      <c r="L43" s="185">
        <f>Ответы_учащихся!CX24</f>
        <v>1</v>
      </c>
      <c r="M43" s="211">
        <f>L43/Ответы_учащихся!$D$23</f>
        <v>9.0909090909090912E-2</v>
      </c>
      <c r="N43" s="213"/>
      <c r="O43" s="214"/>
    </row>
    <row r="44" spans="2:15" ht="31.5">
      <c r="B44" s="185">
        <v>6</v>
      </c>
      <c r="C44" s="216" t="s">
        <v>62</v>
      </c>
      <c r="D44" s="185" t="s">
        <v>79</v>
      </c>
      <c r="E44" s="216" t="s">
        <v>93</v>
      </c>
      <c r="F44" s="185" t="s">
        <v>58</v>
      </c>
      <c r="G44" s="185">
        <v>1</v>
      </c>
      <c r="H44" s="185">
        <f>Ответы_учащихся!CY22</f>
        <v>9</v>
      </c>
      <c r="I44" s="211">
        <f>H44/Ответы_учащихся!$D$23</f>
        <v>0.81818181818181823</v>
      </c>
      <c r="J44" s="185">
        <f>Ответы_учащихся!CY23</f>
        <v>1</v>
      </c>
      <c r="K44" s="211">
        <f>J44/Ответы_учащихся!$D$23</f>
        <v>9.0909090909090912E-2</v>
      </c>
      <c r="L44" s="185">
        <f>Ответы_учащихся!CY24</f>
        <v>1</v>
      </c>
      <c r="M44" s="211">
        <f>L44/Ответы_учащихся!$D$23</f>
        <v>9.0909090909090912E-2</v>
      </c>
      <c r="N44" s="213"/>
      <c r="O44" s="214"/>
    </row>
    <row r="45" spans="2:15" ht="31.5">
      <c r="B45" s="185">
        <v>7</v>
      </c>
      <c r="C45" s="186" t="s">
        <v>59</v>
      </c>
      <c r="D45" s="185" t="s">
        <v>79</v>
      </c>
      <c r="E45" s="186" t="s">
        <v>94</v>
      </c>
      <c r="F45" s="185" t="s">
        <v>58</v>
      </c>
      <c r="G45" s="185">
        <v>1</v>
      </c>
      <c r="H45" s="185">
        <f>Ответы_учащихся!CZ22</f>
        <v>7</v>
      </c>
      <c r="I45" s="211">
        <f>H45/Ответы_учащихся!$D$23</f>
        <v>0.63636363636363635</v>
      </c>
      <c r="J45" s="185">
        <f>Ответы_учащихся!CZ23</f>
        <v>3</v>
      </c>
      <c r="K45" s="211">
        <f>J45/Ответы_учащихся!$D$23</f>
        <v>0.27272727272727271</v>
      </c>
      <c r="L45" s="185">
        <f>Ответы_учащихся!CZ24</f>
        <v>1</v>
      </c>
      <c r="M45" s="211">
        <f>L45/Ответы_учащихся!$D$23</f>
        <v>9.0909090909090912E-2</v>
      </c>
      <c r="N45" s="213"/>
      <c r="O45" s="214"/>
    </row>
    <row r="46" spans="2:15" ht="15.75">
      <c r="B46" s="357">
        <v>8</v>
      </c>
      <c r="C46" s="365" t="s">
        <v>59</v>
      </c>
      <c r="D46" s="357" t="s">
        <v>80</v>
      </c>
      <c r="E46" s="365" t="s">
        <v>95</v>
      </c>
      <c r="F46" s="357" t="s">
        <v>66</v>
      </c>
      <c r="G46" s="185">
        <v>1</v>
      </c>
      <c r="H46" s="185">
        <f>Ответы_учащихся!DA22</f>
        <v>0</v>
      </c>
      <c r="I46" s="211">
        <f>H46/Ответы_учащихся!$D$23</f>
        <v>0</v>
      </c>
      <c r="J46" s="357">
        <f>Ответы_учащихся!DA23</f>
        <v>3</v>
      </c>
      <c r="K46" s="358">
        <f>J46/Ответы_учащихся!$D$23</f>
        <v>0.27272727272727271</v>
      </c>
      <c r="L46" s="357">
        <f>Ответы_учащихся!DA24</f>
        <v>1</v>
      </c>
      <c r="M46" s="358">
        <f>L46/Ответы_учащихся!$D$23</f>
        <v>9.0909090909090912E-2</v>
      </c>
      <c r="N46" s="213"/>
      <c r="O46" s="214"/>
    </row>
    <row r="47" spans="2:15" ht="15.75">
      <c r="B47" s="357"/>
      <c r="C47" s="365"/>
      <c r="D47" s="357"/>
      <c r="E47" s="365"/>
      <c r="F47" s="357"/>
      <c r="G47" s="185">
        <v>2</v>
      </c>
      <c r="H47" s="185">
        <f>Ответы_учащихся!DA21</f>
        <v>7</v>
      </c>
      <c r="I47" s="211">
        <f>H47/Ответы_учащихся!$D$23</f>
        <v>0.63636363636363635</v>
      </c>
      <c r="J47" s="357"/>
      <c r="K47" s="358"/>
      <c r="L47" s="357"/>
      <c r="M47" s="358"/>
      <c r="N47" s="213"/>
      <c r="O47" s="214"/>
    </row>
    <row r="48" spans="2:15" ht="31.5">
      <c r="B48" s="185">
        <v>9</v>
      </c>
      <c r="C48" s="216" t="s">
        <v>64</v>
      </c>
      <c r="D48" s="185" t="s">
        <v>80</v>
      </c>
      <c r="E48" s="216" t="s">
        <v>96</v>
      </c>
      <c r="F48" s="185" t="s">
        <v>66</v>
      </c>
      <c r="G48" s="185">
        <v>1</v>
      </c>
      <c r="H48" s="185">
        <f>Ответы_учащихся!DB22</f>
        <v>3</v>
      </c>
      <c r="I48" s="211">
        <f>H48/Ответы_учащихся!$D$23</f>
        <v>0.27272727272727271</v>
      </c>
      <c r="J48" s="185">
        <f>Ответы_учащихся!DB23</f>
        <v>7</v>
      </c>
      <c r="K48" s="211">
        <f>J48/Ответы_учащихся!$D$23</f>
        <v>0.63636363636363635</v>
      </c>
      <c r="L48" s="185">
        <f>Ответы_учащихся!DB24</f>
        <v>1</v>
      </c>
      <c r="M48" s="211">
        <f>L48/Ответы_учащихся!$D$23</f>
        <v>9.0909090909090912E-2</v>
      </c>
      <c r="N48" s="213"/>
      <c r="O48" s="214"/>
    </row>
    <row r="49" spans="2:15" ht="31.5">
      <c r="B49" s="185">
        <v>10</v>
      </c>
      <c r="C49" s="186" t="s">
        <v>62</v>
      </c>
      <c r="D49" s="185" t="s">
        <v>79</v>
      </c>
      <c r="E49" s="186" t="s">
        <v>99</v>
      </c>
      <c r="F49" s="185" t="s">
        <v>61</v>
      </c>
      <c r="G49" s="185">
        <v>1</v>
      </c>
      <c r="H49" s="185">
        <f>Ответы_учащихся!DC22</f>
        <v>9</v>
      </c>
      <c r="I49" s="211">
        <f>H49/Ответы_учащихся!$D$23</f>
        <v>0.81818181818181823</v>
      </c>
      <c r="J49" s="185">
        <f>Ответы_учащихся!DC23</f>
        <v>1</v>
      </c>
      <c r="K49" s="211">
        <f>J49/Ответы_учащихся!$D$23</f>
        <v>9.0909090909090912E-2</v>
      </c>
      <c r="L49" s="185">
        <f>Ответы_учащихся!DC24</f>
        <v>1</v>
      </c>
      <c r="M49" s="211">
        <f>L49/Ответы_учащихся!$D$23</f>
        <v>9.0909090909090912E-2</v>
      </c>
      <c r="N49" s="213"/>
      <c r="O49" s="214"/>
    </row>
    <row r="50" spans="2:15" ht="15.75">
      <c r="B50" s="357">
        <v>11</v>
      </c>
      <c r="C50" s="365" t="s">
        <v>74</v>
      </c>
      <c r="D50" s="357" t="s">
        <v>80</v>
      </c>
      <c r="E50" s="365" t="s">
        <v>97</v>
      </c>
      <c r="F50" s="357" t="s">
        <v>66</v>
      </c>
      <c r="G50" s="185">
        <v>1</v>
      </c>
      <c r="H50" s="185">
        <f>Ответы_учащихся!DD22</f>
        <v>3</v>
      </c>
      <c r="I50" s="211">
        <f>H50/Ответы_учащихся!$D$23</f>
        <v>0.27272727272727271</v>
      </c>
      <c r="J50" s="357">
        <f>Ответы_учащихся!DD23</f>
        <v>1</v>
      </c>
      <c r="K50" s="358">
        <f>J50/Ответы_учащихся!$D$23</f>
        <v>9.0909090909090912E-2</v>
      </c>
      <c r="L50" s="357">
        <f>Ответы_учащихся!DD24</f>
        <v>1</v>
      </c>
      <c r="M50" s="358">
        <f>L50/Ответы_учащихся!$D$23</f>
        <v>9.0909090909090912E-2</v>
      </c>
      <c r="N50" s="213"/>
      <c r="O50" s="214"/>
    </row>
    <row r="51" spans="2:15" ht="15.75">
      <c r="B51" s="357"/>
      <c r="C51" s="365"/>
      <c r="D51" s="357"/>
      <c r="E51" s="365"/>
      <c r="F51" s="357"/>
      <c r="G51" s="185">
        <v>2</v>
      </c>
      <c r="H51" s="185">
        <f>Ответы_учащихся!DD21</f>
        <v>6</v>
      </c>
      <c r="I51" s="211">
        <f>H51/Ответы_учащихся!$D$23</f>
        <v>0.54545454545454541</v>
      </c>
      <c r="J51" s="357"/>
      <c r="K51" s="358"/>
      <c r="L51" s="357"/>
      <c r="M51" s="358"/>
      <c r="N51" s="213"/>
      <c r="O51" s="214"/>
    </row>
    <row r="52" spans="2:15" ht="31.5">
      <c r="B52" s="185">
        <v>12</v>
      </c>
      <c r="C52" s="186" t="s">
        <v>59</v>
      </c>
      <c r="D52" s="185" t="s">
        <v>79</v>
      </c>
      <c r="E52" s="186" t="s">
        <v>98</v>
      </c>
      <c r="F52" s="185" t="s">
        <v>66</v>
      </c>
      <c r="G52" s="185">
        <v>1</v>
      </c>
      <c r="H52" s="185">
        <f>Ответы_учащихся!DE22</f>
        <v>9</v>
      </c>
      <c r="I52" s="211">
        <f>H52/Ответы_учащихся!$D$23</f>
        <v>0.81818181818181823</v>
      </c>
      <c r="J52" s="185">
        <f>Ответы_учащихся!DE23</f>
        <v>1</v>
      </c>
      <c r="K52" s="211">
        <f>J52/Ответы_учащихся!$D$23</f>
        <v>9.0909090909090912E-2</v>
      </c>
      <c r="L52" s="185">
        <f>Ответы_учащихся!DE24</f>
        <v>1</v>
      </c>
      <c r="M52" s="211">
        <f>L52/Ответы_учащихся!$D$23</f>
        <v>9.0909090909090912E-2</v>
      </c>
      <c r="N52" s="213"/>
      <c r="O52" s="214"/>
    </row>
  </sheetData>
  <sheetProtection password="C621" sheet="1" objects="1" scenarios="1" selectLockedCells="1" selectUnlockedCells="1"/>
  <mergeCells count="60">
    <mergeCell ref="L21:L22"/>
    <mergeCell ref="M21:M22"/>
    <mergeCell ref="M50:M51"/>
    <mergeCell ref="M46:M47"/>
    <mergeCell ref="F21:F22"/>
    <mergeCell ref="J21:J22"/>
    <mergeCell ref="K46:K47"/>
    <mergeCell ref="L46:L47"/>
    <mergeCell ref="J50:J51"/>
    <mergeCell ref="K50:K51"/>
    <mergeCell ref="L50:L51"/>
    <mergeCell ref="F46:F47"/>
    <mergeCell ref="J46:J47"/>
    <mergeCell ref="L37:M37"/>
    <mergeCell ref="B36:L36"/>
    <mergeCell ref="B37:B38"/>
    <mergeCell ref="H37:I37"/>
    <mergeCell ref="J37:K37"/>
    <mergeCell ref="M17:M18"/>
    <mergeCell ref="B21:B22"/>
    <mergeCell ref="C21:C22"/>
    <mergeCell ref="D21:D22"/>
    <mergeCell ref="E21:E22"/>
    <mergeCell ref="L17:L18"/>
    <mergeCell ref="B17:B18"/>
    <mergeCell ref="C17:C18"/>
    <mergeCell ref="D17:D18"/>
    <mergeCell ref="E17:E18"/>
    <mergeCell ref="F17:F18"/>
    <mergeCell ref="J17:J18"/>
    <mergeCell ref="K17:K18"/>
    <mergeCell ref="K21:K22"/>
    <mergeCell ref="B50:B51"/>
    <mergeCell ref="C50:C51"/>
    <mergeCell ref="D50:D51"/>
    <mergeCell ref="E50:E51"/>
    <mergeCell ref="G8:G9"/>
    <mergeCell ref="B46:B47"/>
    <mergeCell ref="F50:F51"/>
    <mergeCell ref="C46:C47"/>
    <mergeCell ref="D46:D47"/>
    <mergeCell ref="E46:E47"/>
    <mergeCell ref="E37:E38"/>
    <mergeCell ref="F37:F38"/>
    <mergeCell ref="G37:G38"/>
    <mergeCell ref="C37:C38"/>
    <mergeCell ref="D37:D38"/>
    <mergeCell ref="H8:I8"/>
    <mergeCell ref="J8:K8"/>
    <mergeCell ref="L8:M8"/>
    <mergeCell ref="B2:L2"/>
    <mergeCell ref="C3:G3"/>
    <mergeCell ref="H3:I3"/>
    <mergeCell ref="B5:L5"/>
    <mergeCell ref="B7:L7"/>
    <mergeCell ref="B8:B9"/>
    <mergeCell ref="C8:C9"/>
    <mergeCell ref="D8:D9"/>
    <mergeCell ref="E8:E9"/>
    <mergeCell ref="F8:F9"/>
  </mergeCells>
  <pageMargins left="0.7" right="0.7" top="0.75" bottom="0.75" header="0.3" footer="0.3"/>
  <pageSetup paperSize="9" scale="71" fitToHeight="0" orientation="landscape" r:id="rId1"/>
  <headerFooter>
    <oddHeader>&amp;CКГБУ "Региональный центр оценки качества образования"</oddHeader>
  </headerFooter>
</worksheet>
</file>

<file path=xl/worksheets/sheet5.xml><?xml version="1.0" encoding="utf-8"?>
<worksheet xmlns="http://schemas.openxmlformats.org/spreadsheetml/2006/main" xmlns:r="http://schemas.openxmlformats.org/officeDocument/2006/relationships">
  <sheetPr>
    <tabColor rgb="FFFF0000"/>
  </sheetPr>
  <dimension ref="B2:L20"/>
  <sheetViews>
    <sheetView view="pageLayout" topLeftCell="A9" zoomScale="110" zoomScaleNormal="100" zoomScalePageLayoutView="110" workbookViewId="0">
      <selection activeCell="M10" sqref="M10"/>
    </sheetView>
  </sheetViews>
  <sheetFormatPr defaultRowHeight="12.75"/>
  <cols>
    <col min="1" max="1" width="2.85546875" style="188" customWidth="1"/>
    <col min="2" max="2" width="12.42578125" style="188" customWidth="1"/>
    <col min="3" max="16384" width="9.140625" style="188"/>
  </cols>
  <sheetData>
    <row r="2" spans="2:12" ht="17.25" customHeight="1">
      <c r="B2" s="372" t="s">
        <v>100</v>
      </c>
      <c r="C2" s="372"/>
      <c r="D2" s="372"/>
      <c r="E2" s="372"/>
      <c r="F2" s="372"/>
      <c r="G2" s="372"/>
      <c r="H2" s="372"/>
      <c r="I2" s="372"/>
      <c r="J2" s="372"/>
      <c r="K2" s="372"/>
      <c r="L2" s="372"/>
    </row>
    <row r="3" spans="2:12" ht="15.75">
      <c r="B3" s="189" t="s">
        <v>48</v>
      </c>
      <c r="C3" s="360" t="str">
        <f>'СПИСОК КЛАССА'!E3</f>
        <v>МБОУСОШ№80</v>
      </c>
      <c r="D3" s="360"/>
      <c r="E3" s="360"/>
      <c r="F3" s="360"/>
      <c r="G3" s="360"/>
      <c r="H3" s="361" t="s">
        <v>1</v>
      </c>
      <c r="I3" s="361"/>
      <c r="J3" s="190" t="str">
        <f>'СПИСОК КЛАССА'!I1</f>
        <v>0301</v>
      </c>
      <c r="K3" s="191"/>
      <c r="L3" s="191"/>
    </row>
    <row r="5" spans="2:12" ht="15.75">
      <c r="B5" s="373" t="s">
        <v>101</v>
      </c>
      <c r="C5" s="374" t="s">
        <v>102</v>
      </c>
      <c r="D5" s="374"/>
      <c r="E5" s="374"/>
      <c r="F5" s="374"/>
      <c r="G5" s="374"/>
      <c r="H5" s="374"/>
      <c r="I5" s="374"/>
      <c r="J5" s="374"/>
      <c r="K5" s="374"/>
      <c r="L5" s="374"/>
    </row>
    <row r="6" spans="2:12" ht="34.5" customHeight="1">
      <c r="B6" s="373"/>
      <c r="C6" s="373" t="s">
        <v>105</v>
      </c>
      <c r="D6" s="373"/>
      <c r="E6" s="373" t="s">
        <v>106</v>
      </c>
      <c r="F6" s="373"/>
      <c r="G6" s="373" t="s">
        <v>107</v>
      </c>
      <c r="H6" s="373"/>
      <c r="I6" s="373" t="s">
        <v>108</v>
      </c>
      <c r="J6" s="373"/>
      <c r="K6" s="373" t="s">
        <v>109</v>
      </c>
      <c r="L6" s="373"/>
    </row>
    <row r="7" spans="2:12" ht="15.75">
      <c r="B7" s="373"/>
      <c r="C7" s="218" t="s">
        <v>103</v>
      </c>
      <c r="D7" s="218" t="s">
        <v>104</v>
      </c>
      <c r="E7" s="218" t="s">
        <v>103</v>
      </c>
      <c r="F7" s="218" t="s">
        <v>104</v>
      </c>
      <c r="G7" s="218" t="s">
        <v>103</v>
      </c>
      <c r="H7" s="218" t="s">
        <v>104</v>
      </c>
      <c r="I7" s="218" t="s">
        <v>103</v>
      </c>
      <c r="J7" s="218" t="s">
        <v>104</v>
      </c>
      <c r="K7" s="218" t="s">
        <v>103</v>
      </c>
      <c r="L7" s="218" t="s">
        <v>104</v>
      </c>
    </row>
    <row r="8" spans="2:12" ht="15.75">
      <c r="B8" s="217">
        <f>Ответы_учащихся!$F$6</f>
        <v>28</v>
      </c>
      <c r="C8" s="217">
        <f>Ответы_учащихся!BA24</f>
        <v>1</v>
      </c>
      <c r="D8" s="219">
        <f>C8/$B$8</f>
        <v>3.5714285714285712E-2</v>
      </c>
      <c r="E8" s="217">
        <f>Ответы_учащихся!BA23</f>
        <v>0</v>
      </c>
      <c r="F8" s="219">
        <f>E8/$B$8</f>
        <v>0</v>
      </c>
      <c r="G8" s="217">
        <f>Ответы_учащихся!BA22</f>
        <v>3</v>
      </c>
      <c r="H8" s="219">
        <f>G8/$B$8</f>
        <v>0.10714285714285714</v>
      </c>
      <c r="I8" s="217">
        <f>Ответы_учащихся!BA21</f>
        <v>7</v>
      </c>
      <c r="J8" s="219">
        <f>I8/$B$8</f>
        <v>0.25</v>
      </c>
      <c r="K8" s="217">
        <f>Ответы_учащихся!BA20</f>
        <v>17</v>
      </c>
      <c r="L8" s="219">
        <f>K8/$B$8</f>
        <v>0.6071428571428571</v>
      </c>
    </row>
    <row r="9" spans="2:12" ht="15.75">
      <c r="B9" s="193"/>
      <c r="C9" s="193"/>
      <c r="D9" s="193"/>
      <c r="E9" s="193"/>
      <c r="F9" s="193"/>
      <c r="G9" s="193"/>
      <c r="H9" s="193"/>
      <c r="I9" s="193"/>
      <c r="J9" s="193"/>
      <c r="K9" s="193"/>
      <c r="L9" s="193"/>
    </row>
    <row r="10" spans="2:12" ht="15.75">
      <c r="B10" s="193"/>
      <c r="C10" s="193"/>
      <c r="D10" s="193"/>
      <c r="E10" s="193"/>
      <c r="F10" s="193"/>
      <c r="G10" s="193"/>
      <c r="H10" s="193"/>
      <c r="I10" s="193"/>
      <c r="J10" s="193"/>
      <c r="K10" s="193"/>
      <c r="L10" s="193"/>
    </row>
    <row r="11" spans="2:12" ht="15.75">
      <c r="B11" s="193"/>
      <c r="C11" s="193"/>
      <c r="D11" s="193"/>
      <c r="E11" s="193"/>
      <c r="F11" s="193"/>
      <c r="G11" s="193"/>
      <c r="H11" s="193"/>
      <c r="I11" s="193"/>
      <c r="J11" s="193"/>
      <c r="K11" s="193"/>
      <c r="L11" s="193"/>
    </row>
    <row r="12" spans="2:12" ht="15.75">
      <c r="B12" s="193"/>
      <c r="C12" s="193"/>
      <c r="D12" s="193"/>
      <c r="E12" s="193"/>
      <c r="F12" s="193"/>
      <c r="G12" s="193"/>
      <c r="H12" s="193"/>
      <c r="I12" s="193"/>
      <c r="J12" s="193"/>
      <c r="K12" s="193"/>
      <c r="L12" s="193"/>
    </row>
    <row r="13" spans="2:12" ht="15.75">
      <c r="B13" s="193"/>
      <c r="C13" s="193"/>
      <c r="D13" s="193"/>
      <c r="E13" s="193"/>
      <c r="F13" s="193"/>
      <c r="G13" s="193"/>
      <c r="H13" s="193"/>
      <c r="I13" s="193"/>
      <c r="J13" s="193"/>
      <c r="K13" s="193"/>
      <c r="L13" s="193"/>
    </row>
    <row r="14" spans="2:12" ht="15.75">
      <c r="B14" s="193"/>
      <c r="C14" s="193"/>
      <c r="D14" s="193"/>
      <c r="E14" s="193"/>
      <c r="F14" s="193"/>
      <c r="G14" s="193"/>
      <c r="H14" s="193"/>
      <c r="I14" s="193"/>
      <c r="J14" s="193"/>
      <c r="K14" s="193"/>
      <c r="L14" s="193"/>
    </row>
    <row r="15" spans="2:12" ht="15.75">
      <c r="B15" s="193"/>
      <c r="C15" s="193"/>
      <c r="D15" s="193"/>
      <c r="E15" s="193"/>
      <c r="F15" s="193"/>
      <c r="G15" s="193"/>
      <c r="H15" s="193"/>
      <c r="I15" s="193"/>
      <c r="J15" s="193"/>
      <c r="K15" s="193"/>
      <c r="L15" s="193"/>
    </row>
    <row r="16" spans="2:12" ht="15.75">
      <c r="B16" s="193"/>
      <c r="C16" s="193"/>
      <c r="D16" s="193"/>
      <c r="E16" s="193"/>
      <c r="F16" s="193"/>
      <c r="G16" s="193"/>
      <c r="H16" s="193"/>
      <c r="I16" s="193"/>
      <c r="J16" s="193"/>
      <c r="K16" s="193"/>
      <c r="L16" s="193"/>
    </row>
    <row r="17" spans="2:12" ht="15.75">
      <c r="B17" s="193"/>
      <c r="C17" s="193"/>
      <c r="D17" s="193"/>
      <c r="E17" s="193"/>
      <c r="F17" s="193"/>
      <c r="G17" s="193"/>
      <c r="H17" s="193"/>
      <c r="I17" s="193"/>
      <c r="J17" s="193"/>
      <c r="K17" s="193"/>
      <c r="L17" s="193"/>
    </row>
    <row r="18" spans="2:12" ht="15.75">
      <c r="B18" s="193"/>
      <c r="C18" s="193"/>
      <c r="D18" s="193"/>
      <c r="E18" s="193"/>
      <c r="F18" s="193"/>
      <c r="G18" s="193"/>
      <c r="H18" s="193"/>
      <c r="I18" s="193"/>
      <c r="J18" s="193"/>
      <c r="K18" s="193"/>
      <c r="L18" s="193"/>
    </row>
    <row r="19" spans="2:12" ht="15.75">
      <c r="B19" s="193"/>
      <c r="C19" s="193"/>
      <c r="D19" s="193"/>
      <c r="E19" s="193"/>
      <c r="F19" s="193"/>
      <c r="G19" s="193"/>
      <c r="H19" s="193"/>
      <c r="I19" s="193"/>
      <c r="J19" s="193"/>
      <c r="K19" s="193"/>
      <c r="L19" s="193"/>
    </row>
    <row r="20" spans="2:12" ht="15.75">
      <c r="B20" s="193"/>
      <c r="C20" s="193"/>
      <c r="D20" s="193"/>
      <c r="E20" s="193"/>
      <c r="F20" s="193"/>
      <c r="G20" s="193"/>
      <c r="H20" s="193"/>
      <c r="I20" s="193"/>
      <c r="J20" s="193"/>
      <c r="K20" s="193"/>
      <c r="L20" s="193"/>
    </row>
  </sheetData>
  <sheetProtection password="C621" sheet="1" objects="1" scenarios="1" selectLockedCells="1" selectUnlockedCells="1"/>
  <mergeCells count="10">
    <mergeCell ref="B2:L2"/>
    <mergeCell ref="C3:G3"/>
    <mergeCell ref="H3:I3"/>
    <mergeCell ref="B5:B7"/>
    <mergeCell ref="C5:L5"/>
    <mergeCell ref="C6:D6"/>
    <mergeCell ref="E6:F6"/>
    <mergeCell ref="G6:H6"/>
    <mergeCell ref="I6:J6"/>
    <mergeCell ref="K6:L6"/>
  </mergeCells>
  <pageMargins left="0.7" right="0.7" top="0.75" bottom="0.75" header="0.3" footer="0.3"/>
  <pageSetup paperSize="9" orientation="landscape" r:id="rId1"/>
  <headerFooter>
    <oddHeader>&amp;CКГБУ "Региональный центр оценки качества образования"</oddHeader>
  </headerFooter>
  <drawing r:id="rId2"/>
</worksheet>
</file>

<file path=xl/worksheets/sheet6.xml><?xml version="1.0" encoding="utf-8"?>
<worksheet xmlns="http://schemas.openxmlformats.org/spreadsheetml/2006/main" xmlns:r="http://schemas.openxmlformats.org/officeDocument/2006/relationships">
  <sheetPr>
    <tabColor rgb="FFFF0000"/>
    <pageSetUpPr fitToPage="1"/>
  </sheetPr>
  <dimension ref="B2:O99"/>
  <sheetViews>
    <sheetView view="pageLayout" topLeftCell="A13" zoomScaleNormal="100" workbookViewId="0">
      <selection activeCell="B2" sqref="B2:L2"/>
    </sheetView>
  </sheetViews>
  <sheetFormatPr defaultRowHeight="12.75"/>
  <cols>
    <col min="1" max="1" width="4.5703125" customWidth="1"/>
    <col min="2" max="2" width="5.85546875" customWidth="1"/>
    <col min="3" max="3" width="50.85546875" customWidth="1"/>
    <col min="4" max="4" width="19.28515625" customWidth="1"/>
    <col min="5" max="5" width="20.85546875" customWidth="1"/>
    <col min="6" max="13" width="9.28515625" customWidth="1"/>
  </cols>
  <sheetData>
    <row r="2" spans="2:15" ht="19.5">
      <c r="B2" s="359" t="s">
        <v>128</v>
      </c>
      <c r="C2" s="359"/>
      <c r="D2" s="359"/>
      <c r="E2" s="359"/>
      <c r="F2" s="359"/>
      <c r="G2" s="359"/>
      <c r="H2" s="359"/>
      <c r="I2" s="359"/>
      <c r="J2" s="359"/>
      <c r="K2" s="359"/>
      <c r="L2" s="359"/>
    </row>
    <row r="3" spans="2:15" ht="15.75">
      <c r="B3" s="189" t="s">
        <v>48</v>
      </c>
      <c r="C3" s="360" t="str">
        <f>'СПИСОК КЛАССА'!E3</f>
        <v>МБОУСОШ№80</v>
      </c>
      <c r="D3" s="360"/>
      <c r="E3" s="360"/>
      <c r="F3" s="360"/>
      <c r="G3" s="360"/>
      <c r="H3" s="361" t="s">
        <v>1</v>
      </c>
      <c r="I3" s="361"/>
      <c r="J3" s="190" t="str">
        <f>'СПИСОК КЛАССА'!I1</f>
        <v>0301</v>
      </c>
      <c r="K3" s="191"/>
      <c r="L3" s="191"/>
    </row>
    <row r="5" spans="2:15" s="230" customFormat="1" ht="48.75" customHeight="1">
      <c r="B5" s="373" t="s">
        <v>12</v>
      </c>
      <c r="C5" s="373" t="s">
        <v>51</v>
      </c>
      <c r="D5" s="373" t="s">
        <v>129</v>
      </c>
      <c r="E5" s="373"/>
      <c r="F5" s="373" t="s">
        <v>130</v>
      </c>
      <c r="G5" s="373"/>
      <c r="H5" s="373" t="s">
        <v>141</v>
      </c>
      <c r="I5" s="373"/>
      <c r="J5" s="375" t="s">
        <v>142</v>
      </c>
      <c r="K5" s="376"/>
      <c r="L5" s="375" t="s">
        <v>143</v>
      </c>
      <c r="M5" s="376"/>
    </row>
    <row r="6" spans="2:15" s="230" customFormat="1" ht="33.75" customHeight="1">
      <c r="B6" s="373"/>
      <c r="C6" s="373"/>
      <c r="D6" s="232" t="s">
        <v>115</v>
      </c>
      <c r="E6" s="232" t="s">
        <v>116</v>
      </c>
      <c r="F6" s="232" t="s">
        <v>103</v>
      </c>
      <c r="G6" s="232" t="s">
        <v>85</v>
      </c>
      <c r="H6" s="232" t="s">
        <v>103</v>
      </c>
      <c r="I6" s="232" t="s">
        <v>85</v>
      </c>
      <c r="J6" s="232" t="s">
        <v>103</v>
      </c>
      <c r="K6" s="232" t="s">
        <v>85</v>
      </c>
      <c r="L6" s="235" t="s">
        <v>103</v>
      </c>
      <c r="M6" s="235" t="s">
        <v>85</v>
      </c>
    </row>
    <row r="7" spans="2:15" ht="18" customHeight="1">
      <c r="B7" s="217">
        <v>1</v>
      </c>
      <c r="C7" s="231" t="s">
        <v>131</v>
      </c>
      <c r="D7" s="185" t="s">
        <v>135</v>
      </c>
      <c r="E7" s="185" t="s">
        <v>136</v>
      </c>
      <c r="F7" s="185">
        <f>Ответы_учащихся!H22+Ответы_учащихся!K22+Ответы_учащихся!L21+Ответы_учащихся!T22+Ответы_учащихся!V22+Ответы_учащихся!Y22+Ответы_учащихся!AC22</f>
        <v>156</v>
      </c>
      <c r="G7" s="234">
        <f>F7/Ответы_учащихся!$F$6/7</f>
        <v>0.79591836734693877</v>
      </c>
      <c r="H7" s="185">
        <f>Ответы_учащихся!L22</f>
        <v>6</v>
      </c>
      <c r="I7" s="234">
        <f>H7/Ответы_учащихся!$F$6/7</f>
        <v>3.0612244897959183E-2</v>
      </c>
      <c r="J7" s="185">
        <f>Ответы_учащихся!H23+Ответы_учащихся!K23+Ответы_учащихся!L23+Ответы_учащихся!T23+Ответы_учащихся!V23+Ответы_учащихся!Y23+Ответы_учащихся!AC23</f>
        <v>27</v>
      </c>
      <c r="K7" s="234">
        <f>J7/Ответы_учащихся!$F$6/7</f>
        <v>0.13775510204081634</v>
      </c>
      <c r="L7" s="233">
        <f>Ответы_учащихся!H24+Ответы_учащихся!K24+Ответы_учащихся!L24+Ответы_учащихся!T24+Ответы_учащихся!V24+Ответы_учащихся!Y24+Ответы_учащихся!AC24</f>
        <v>7</v>
      </c>
      <c r="M7" s="234">
        <f>L7/Ответы_учащихся!$F$6/7</f>
        <v>3.5714285714285712E-2</v>
      </c>
      <c r="O7" s="229"/>
    </row>
    <row r="8" spans="2:15" ht="15.75">
      <c r="B8" s="217">
        <v>2</v>
      </c>
      <c r="C8" s="231" t="s">
        <v>132</v>
      </c>
      <c r="D8" s="185" t="s">
        <v>137</v>
      </c>
      <c r="E8" s="185" t="s">
        <v>138</v>
      </c>
      <c r="F8" s="185">
        <f>SUM(Ответы_учащихся!G22,Ответы_учащихся!J21,Ответы_учащихся!M22,Ответы_учащихся!N22,Ответы_учащихся!O22,Ответы_учащихся!U22,Ответы_учащихся!W22,Ответы_учащихся!Z22,Ответы_учащихся!AA21,Ответы_учащихся!AE22)</f>
        <v>193</v>
      </c>
      <c r="G8" s="234">
        <f>F8/Ответы_учащихся!$F$6/10</f>
        <v>0.68928571428571428</v>
      </c>
      <c r="H8" s="185">
        <f>Ответы_учащихся!J22+Ответы_учащихся!AA22</f>
        <v>16</v>
      </c>
      <c r="I8" s="234">
        <f>H8/Ответы_учащихся!$F$6/10</f>
        <v>5.7142857142857141E-2</v>
      </c>
      <c r="J8" s="185">
        <f>SUM(Ответы_учащихся!G23,Ответы_учащихся!J23,Ответы_учащихся!M23,Ответы_учащихся!N23,Ответы_учащихся!O23,Ответы_учащихся!U23,Ответы_учащихся!W23,Ответы_учащихся!Z23,Ответы_учащихся!AA23,Ответы_учащихся!AE23)</f>
        <v>61</v>
      </c>
      <c r="K8" s="234">
        <f>J8/Ответы_учащихся!$F$6/10</f>
        <v>0.21785714285714283</v>
      </c>
      <c r="L8" s="233">
        <f>SUM(Ответы_учащихся!G24,Ответы_учащихся!J24,Ответы_учащихся!M24,Ответы_учащихся!N24,Ответы_учащихся!O24,Ответы_учащихся!U24,Ответы_учащихся!W24,Ответы_учащихся!Z24,Ответы_учащихся!AA24,Ответы_учащихся!AE24)</f>
        <v>10</v>
      </c>
      <c r="M8" s="234">
        <f>L8/Ответы_учащихся!$F$6/10</f>
        <v>3.5714285714285712E-2</v>
      </c>
      <c r="O8" s="229"/>
    </row>
    <row r="9" spans="2:15" ht="15.75">
      <c r="B9" s="217">
        <v>3</v>
      </c>
      <c r="C9" s="231" t="s">
        <v>133</v>
      </c>
      <c r="D9" s="185" t="s">
        <v>144</v>
      </c>
      <c r="E9" s="185" t="s">
        <v>139</v>
      </c>
      <c r="F9" s="185">
        <f>SUM(Ответы_учащихся!I22,Ответы_учащихся!P22,Ответы_учащихся!R21,Ответы_учащихся!X22,Ответы_учащихся!AB22)</f>
        <v>84</v>
      </c>
      <c r="G9" s="234">
        <f>F9/Ответы_учащихся!$F$6/5</f>
        <v>0.6</v>
      </c>
      <c r="H9" s="185">
        <f>Ответы_учащихся!R22</f>
        <v>15</v>
      </c>
      <c r="I9" s="234">
        <f>H9/Ответы_учащихся!$F$6/5</f>
        <v>0.10714285714285714</v>
      </c>
      <c r="J9" s="185">
        <f>SUM(Ответы_учащихся!I23,Ответы_учащихся!P23,Ответы_учащихся!R23,Ответы_учащихся!X23,Ответы_учащихся!AB23)</f>
        <v>36</v>
      </c>
      <c r="K9" s="234">
        <f>J9/Ответы_учащихся!$F$6/5</f>
        <v>0.25714285714285717</v>
      </c>
      <c r="L9" s="233">
        <f>SUM(Ответы_учащихся!I24,Ответы_учащихся!P24,Ответы_учащихся!R24,Ответы_учащихся!X24,Ответы_учащихся!AB24)</f>
        <v>5</v>
      </c>
      <c r="M9" s="234">
        <f>L9/Ответы_учащихся!$F$6/5</f>
        <v>3.5714285714285712E-2</v>
      </c>
      <c r="O9" s="229"/>
    </row>
    <row r="10" spans="2:15" ht="31.5">
      <c r="B10" s="217">
        <v>4</v>
      </c>
      <c r="C10" s="231" t="s">
        <v>134</v>
      </c>
      <c r="D10" s="185" t="s">
        <v>140</v>
      </c>
      <c r="E10" s="185">
        <v>11</v>
      </c>
      <c r="F10" s="185">
        <f>SUM(Ответы_учащихся!F22,Ответы_учащихся!Q22,Ответы_учащихся!S22,Ответы_учащихся!AD21)</f>
        <v>88</v>
      </c>
      <c r="G10" s="234">
        <f>F10/Ответы_учащихся!$F$6/4</f>
        <v>0.7857142857142857</v>
      </c>
      <c r="H10" s="185">
        <f>Ответы_учащихся!AD22</f>
        <v>9</v>
      </c>
      <c r="I10" s="234">
        <f>H10/Ответы_учащихся!$F$6/4</f>
        <v>8.0357142857142863E-2</v>
      </c>
      <c r="J10" s="185">
        <f>SUM(Ответы_учащихся!F23,Ответы_учащихся!Q23,Ответы_учащихся!S23,Ответы_учащихся!AD23)</f>
        <v>11</v>
      </c>
      <c r="K10" s="234">
        <f>J10/Ответы_учащихся!$F$6/4</f>
        <v>9.8214285714285712E-2</v>
      </c>
      <c r="L10" s="233">
        <f>SUM(Ответы_учащихся!F24,Ответы_учащихся!Q24,Ответы_учащихся!S24,Ответы_учащихся!AD24)</f>
        <v>4</v>
      </c>
      <c r="M10" s="234">
        <f>L10/Ответы_учащихся!$F$6/4</f>
        <v>3.5714285714285712E-2</v>
      </c>
      <c r="O10" s="229"/>
    </row>
    <row r="46" spans="2:12" ht="15.75">
      <c r="B46" s="377" t="s">
        <v>39</v>
      </c>
      <c r="C46" s="377"/>
      <c r="D46" s="377"/>
      <c r="E46" s="377"/>
      <c r="F46" s="377"/>
      <c r="G46" s="377"/>
      <c r="H46" s="377"/>
      <c r="I46" s="377"/>
      <c r="J46" s="377"/>
      <c r="K46" s="377"/>
      <c r="L46" s="377"/>
    </row>
    <row r="48" spans="2:12" ht="45.75" customHeight="1">
      <c r="B48" s="373" t="s">
        <v>12</v>
      </c>
      <c r="C48" s="373" t="s">
        <v>51</v>
      </c>
      <c r="D48" s="378" t="s">
        <v>129</v>
      </c>
      <c r="E48" s="375" t="s">
        <v>130</v>
      </c>
      <c r="F48" s="376"/>
      <c r="G48" s="375" t="s">
        <v>141</v>
      </c>
      <c r="H48" s="376"/>
      <c r="I48" s="375" t="s">
        <v>142</v>
      </c>
      <c r="J48" s="376"/>
      <c r="K48" s="375" t="s">
        <v>143</v>
      </c>
      <c r="L48" s="376"/>
    </row>
    <row r="49" spans="2:13" ht="15.75">
      <c r="B49" s="373"/>
      <c r="C49" s="373"/>
      <c r="D49" s="379"/>
      <c r="E49" s="235" t="s">
        <v>103</v>
      </c>
      <c r="F49" s="235" t="s">
        <v>85</v>
      </c>
      <c r="G49" s="235" t="s">
        <v>103</v>
      </c>
      <c r="H49" s="235" t="s">
        <v>85</v>
      </c>
      <c r="I49" s="235" t="s">
        <v>103</v>
      </c>
      <c r="J49" s="235" t="s">
        <v>85</v>
      </c>
      <c r="K49" s="235" t="s">
        <v>103</v>
      </c>
      <c r="L49" s="235" t="s">
        <v>85</v>
      </c>
    </row>
    <row r="50" spans="2:13" ht="16.5" customHeight="1">
      <c r="B50" s="217">
        <v>1</v>
      </c>
      <c r="C50" s="231" t="s">
        <v>131</v>
      </c>
      <c r="D50" s="233" t="s">
        <v>135</v>
      </c>
      <c r="E50" s="233">
        <f>Ответы_учащихся!H22+Ответы_учащихся!K22+Ответы_учащихся!L21</f>
        <v>64</v>
      </c>
      <c r="F50" s="234">
        <f>E50/Ответы_учащихся!$F$6/3</f>
        <v>0.76190476190476186</v>
      </c>
      <c r="G50" s="233">
        <f>Ответы_учащихся!L22</f>
        <v>6</v>
      </c>
      <c r="H50" s="234">
        <f>G50/Ответы_учащихся!$F$6/3</f>
        <v>7.1428571428571425E-2</v>
      </c>
      <c r="I50" s="233">
        <f>Ответы_учащихся!H23+Ответы_учащихся!K23+Ответы_учащихся!L23</f>
        <v>11</v>
      </c>
      <c r="J50" s="234">
        <f>I50/Ответы_учащихся!$F$6/3</f>
        <v>0.13095238095238096</v>
      </c>
      <c r="K50" s="233">
        <f>Ответы_учащихся!H24+Ответы_учащихся!K24+Ответы_учащихся!L24</f>
        <v>3</v>
      </c>
      <c r="L50" s="234">
        <f>K50/Ответы_учащихся!$F$6/3</f>
        <v>3.5714285714285712E-2</v>
      </c>
      <c r="M50" s="229"/>
    </row>
    <row r="51" spans="2:13" ht="15.75">
      <c r="B51" s="217">
        <v>2</v>
      </c>
      <c r="C51" s="231" t="s">
        <v>132</v>
      </c>
      <c r="D51" s="233" t="s">
        <v>137</v>
      </c>
      <c r="E51" s="233">
        <f>SUM(Ответы_учащихся!G22,Ответы_учащихся!J21,Ответы_учащихся!M22,Ответы_учащихся!N22,Ответы_учащихся!O22)</f>
        <v>90</v>
      </c>
      <c r="F51" s="234">
        <f>E51/Ответы_учащихся!$F$6/5</f>
        <v>0.6428571428571429</v>
      </c>
      <c r="G51" s="233">
        <f>Ответы_учащихся!J22</f>
        <v>11</v>
      </c>
      <c r="H51" s="234">
        <f>G51/Ответы_учащихся!$F$6/5</f>
        <v>7.857142857142857E-2</v>
      </c>
      <c r="I51" s="233">
        <f>Ответы_учащихся!G23+Ответы_учащихся!J23+Ответы_учащихся!M23+Ответы_учащихся!N23+Ответы_учащихся!O23</f>
        <v>34</v>
      </c>
      <c r="J51" s="234">
        <f>I51/Ответы_учащихся!$F$6/5</f>
        <v>0.24285714285714283</v>
      </c>
      <c r="K51" s="233">
        <f>Ответы_учащихся!G24+Ответы_учащихся!J24+Ответы_учащихся!M24+Ответы_учащихся!N24++Ответы_учащихся!O24</f>
        <v>5</v>
      </c>
      <c r="L51" s="234">
        <f>K51/Ответы_учащихся!$F$6/5</f>
        <v>3.5714285714285712E-2</v>
      </c>
      <c r="M51" s="229"/>
    </row>
    <row r="52" spans="2:13" ht="15.75">
      <c r="B52" s="217">
        <v>3</v>
      </c>
      <c r="C52" s="231" t="s">
        <v>133</v>
      </c>
      <c r="D52" s="233" t="s">
        <v>144</v>
      </c>
      <c r="E52" s="233">
        <f>Ответы_учащихся!I22+Ответы_учащихся!P22+Ответы_учащихся!R21</f>
        <v>55</v>
      </c>
      <c r="F52" s="234">
        <f>E52/Ответы_учащихся!$F$6/3</f>
        <v>0.65476190476190477</v>
      </c>
      <c r="G52" s="233">
        <f>Ответы_учащихся!R22</f>
        <v>15</v>
      </c>
      <c r="H52" s="234">
        <f>G52/Ответы_учащихся!$F$6/3</f>
        <v>0.17857142857142858</v>
      </c>
      <c r="I52" s="233">
        <f>Ответы_учащихся!I23+Ответы_учащихся!P23+Ответы_учащихся!R23</f>
        <v>11</v>
      </c>
      <c r="J52" s="234">
        <f>I52/Ответы_учащихся!$F$6/3</f>
        <v>0.13095238095238096</v>
      </c>
      <c r="K52" s="233">
        <f>Ответы_учащихся!I24+Ответы_учащихся!P24+Ответы_учащихся!R24</f>
        <v>3</v>
      </c>
      <c r="L52" s="234">
        <f>K52/Ответы_учащихся!$F$6/3</f>
        <v>3.5714285714285712E-2</v>
      </c>
      <c r="M52" s="229"/>
    </row>
    <row r="53" spans="2:13" ht="31.5">
      <c r="B53" s="217">
        <v>4</v>
      </c>
      <c r="C53" s="231" t="s">
        <v>134</v>
      </c>
      <c r="D53" s="233" t="s">
        <v>140</v>
      </c>
      <c r="E53" s="233">
        <f>Ответы_учащихся!F22+Ответы_учащихся!Q22+Ответы_учащихся!S22</f>
        <v>72</v>
      </c>
      <c r="F53" s="234">
        <f>E53/Ответы_учащихся!$F$6/3</f>
        <v>0.85714285714285721</v>
      </c>
      <c r="G53" s="233"/>
      <c r="H53" s="234"/>
      <c r="I53" s="233">
        <f>Ответы_учащихся!F23+Ответы_учащихся!Q23+Ответы_учащихся!S23</f>
        <v>9</v>
      </c>
      <c r="J53" s="234">
        <f>I53/Ответы_учащихся!$F$6/3</f>
        <v>0.10714285714285715</v>
      </c>
      <c r="K53" s="233">
        <f>Ответы_учащихся!F24+Ответы_учащихся!Q24+Ответы_учащихся!S24</f>
        <v>3</v>
      </c>
      <c r="L53" s="234">
        <f>K53/Ответы_учащихся!$F$6/3</f>
        <v>3.5714285714285712E-2</v>
      </c>
      <c r="M53" s="229"/>
    </row>
    <row r="92" spans="2:13" ht="15.75">
      <c r="B92" s="377" t="s">
        <v>40</v>
      </c>
      <c r="C92" s="377"/>
      <c r="D92" s="377"/>
      <c r="E92" s="377"/>
      <c r="F92" s="377"/>
      <c r="G92" s="377"/>
      <c r="H92" s="377"/>
      <c r="I92" s="377"/>
      <c r="J92" s="377"/>
      <c r="K92" s="377"/>
      <c r="L92" s="377"/>
    </row>
    <row r="94" spans="2:13" ht="51.75" customHeight="1">
      <c r="B94" s="373" t="s">
        <v>12</v>
      </c>
      <c r="C94" s="373" t="s">
        <v>51</v>
      </c>
      <c r="D94" s="378" t="s">
        <v>129</v>
      </c>
      <c r="E94" s="375" t="s">
        <v>130</v>
      </c>
      <c r="F94" s="376"/>
      <c r="G94" s="375" t="s">
        <v>141</v>
      </c>
      <c r="H94" s="376"/>
      <c r="I94" s="375" t="s">
        <v>142</v>
      </c>
      <c r="J94" s="376"/>
      <c r="K94" s="375" t="s">
        <v>143</v>
      </c>
      <c r="L94" s="376"/>
    </row>
    <row r="95" spans="2:13" ht="15.75">
      <c r="B95" s="373"/>
      <c r="C95" s="373"/>
      <c r="D95" s="379"/>
      <c r="E95" s="235" t="s">
        <v>103</v>
      </c>
      <c r="F95" s="235" t="s">
        <v>85</v>
      </c>
      <c r="G95" s="235" t="s">
        <v>103</v>
      </c>
      <c r="H95" s="235" t="s">
        <v>85</v>
      </c>
      <c r="I95" s="235" t="s">
        <v>103</v>
      </c>
      <c r="J95" s="235" t="s">
        <v>85</v>
      </c>
      <c r="K95" s="235" t="s">
        <v>103</v>
      </c>
      <c r="L95" s="235" t="s">
        <v>85</v>
      </c>
    </row>
    <row r="96" spans="2:13" ht="15" customHeight="1">
      <c r="B96" s="217">
        <v>1</v>
      </c>
      <c r="C96" s="231" t="s">
        <v>131</v>
      </c>
      <c r="D96" s="233" t="s">
        <v>136</v>
      </c>
      <c r="E96" s="233">
        <f>Ответы_учащихся!T22+Ответы_учащихся!V22+Ответы_учащихся!Y22+Ответы_учащихся!AC22</f>
        <v>92</v>
      </c>
      <c r="F96" s="234">
        <f>E96/Ответы_учащихся!$F$6/4</f>
        <v>0.8214285714285714</v>
      </c>
      <c r="G96" s="233"/>
      <c r="H96" s="234"/>
      <c r="I96" s="233">
        <f>Ответы_учащихся!T23+Ответы_учащихся!V23+Ответы_учащихся!Y23+Ответы_учащихся!AC23</f>
        <v>16</v>
      </c>
      <c r="J96" s="234">
        <f>I96/Ответы_учащихся!$F$6/4</f>
        <v>0.14285714285714285</v>
      </c>
      <c r="K96" s="233">
        <f>Ответы_учащихся!T24+Ответы_учащихся!V24+Ответы_учащихся!Y24+Ответы_учащихся!AC24</f>
        <v>4</v>
      </c>
      <c r="L96" s="234">
        <f>K96/Ответы_учащихся!$F$6/4</f>
        <v>3.5714285714285712E-2</v>
      </c>
      <c r="M96" s="229"/>
    </row>
    <row r="97" spans="2:13" ht="15.75">
      <c r="B97" s="217">
        <v>2</v>
      </c>
      <c r="C97" s="231" t="s">
        <v>132</v>
      </c>
      <c r="D97" s="233" t="s">
        <v>138</v>
      </c>
      <c r="E97" s="233">
        <f>Ответы_учащихся!U22+Ответы_учащихся!W22+Ответы_учащихся!Z22+Ответы_учащихся!AA21+Ответы_учащихся!AE22</f>
        <v>103</v>
      </c>
      <c r="F97" s="234">
        <f>E97/Ответы_учащихся!$F$6/5</f>
        <v>0.73571428571428565</v>
      </c>
      <c r="G97" s="233">
        <f>Ответы_учащихся!AA22</f>
        <v>5</v>
      </c>
      <c r="H97" s="234">
        <f>G97/Ответы_учащихся!$F$6/5</f>
        <v>3.5714285714285712E-2</v>
      </c>
      <c r="I97" s="233">
        <f>Ответы_учащихся!U23+Ответы_учащихся!W23+Ответы_учащихся!Z23+Ответы_учащихся!AA23+Ответы_учащихся!AE23</f>
        <v>27</v>
      </c>
      <c r="J97" s="234">
        <f>I97/Ответы_учащихся!$F$6/5</f>
        <v>0.19285714285714287</v>
      </c>
      <c r="K97" s="233">
        <f>Ответы_учащихся!U24+Ответы_учащихся!W24+Ответы_учащихся!Z24+Ответы_учащихся!AA24+Ответы_учащихся!AE24</f>
        <v>5</v>
      </c>
      <c r="L97" s="234">
        <f>K97/Ответы_учащихся!$F$6/5</f>
        <v>3.5714285714285712E-2</v>
      </c>
      <c r="M97" s="229"/>
    </row>
    <row r="98" spans="2:13" ht="15.75">
      <c r="B98" s="217">
        <v>3</v>
      </c>
      <c r="C98" s="231" t="s">
        <v>133</v>
      </c>
      <c r="D98" s="233" t="s">
        <v>139</v>
      </c>
      <c r="E98" s="233">
        <f>Ответы_учащихся!X22+Ответы_учащихся!AB22</f>
        <v>29</v>
      </c>
      <c r="F98" s="234">
        <f>E98/Ответы_учащихся!$F$6/2</f>
        <v>0.5178571428571429</v>
      </c>
      <c r="G98" s="233"/>
      <c r="H98" s="234"/>
      <c r="I98" s="233">
        <f>Ответы_учащихся!X23+Ответы_учащихся!AB23</f>
        <v>25</v>
      </c>
      <c r="J98" s="234">
        <f>I98/Ответы_учащихся!$F$6/2</f>
        <v>0.44642857142857145</v>
      </c>
      <c r="K98" s="233">
        <f>Ответы_учащихся!X24+Ответы_учащихся!AB24</f>
        <v>2</v>
      </c>
      <c r="L98" s="234">
        <f>K98/Ответы_учащихся!$F$6/2</f>
        <v>3.5714285714285712E-2</v>
      </c>
      <c r="M98" s="229"/>
    </row>
    <row r="99" spans="2:13" ht="31.5">
      <c r="B99" s="217">
        <v>4</v>
      </c>
      <c r="C99" s="231" t="s">
        <v>134</v>
      </c>
      <c r="D99" s="233">
        <v>11</v>
      </c>
      <c r="E99" s="233">
        <f>Ответы_учащихся!AD21</f>
        <v>16</v>
      </c>
      <c r="F99" s="234">
        <f>E99/Ответы_учащихся!$F$6</f>
        <v>0.5714285714285714</v>
      </c>
      <c r="G99" s="233">
        <f>Ответы_учащихся!AD22</f>
        <v>9</v>
      </c>
      <c r="H99" s="234">
        <f>G99/Ответы_учащихся!$F$6</f>
        <v>0.32142857142857145</v>
      </c>
      <c r="I99" s="233">
        <f>Ответы_учащихся!AD23</f>
        <v>2</v>
      </c>
      <c r="J99" s="234">
        <f>I99/Ответы_учащихся!$F$6</f>
        <v>7.1428571428571425E-2</v>
      </c>
      <c r="K99" s="233">
        <f>Ответы_учащихся!AD24</f>
        <v>1</v>
      </c>
      <c r="L99" s="234">
        <f>K99/Ответы_учащихся!$F$6</f>
        <v>3.5714285714285712E-2</v>
      </c>
      <c r="M99" s="229"/>
    </row>
  </sheetData>
  <sheetProtection password="C621" sheet="1" objects="1" scenarios="1" selectLockedCells="1" selectUnlockedCells="1"/>
  <mergeCells count="26">
    <mergeCell ref="B46:L46"/>
    <mergeCell ref="B92:L92"/>
    <mergeCell ref="B94:B95"/>
    <mergeCell ref="C94:C95"/>
    <mergeCell ref="D94:D95"/>
    <mergeCell ref="E94:F94"/>
    <mergeCell ref="G94:H94"/>
    <mergeCell ref="I94:J94"/>
    <mergeCell ref="K94:L94"/>
    <mergeCell ref="B48:B49"/>
    <mergeCell ref="C48:C49"/>
    <mergeCell ref="E48:F48"/>
    <mergeCell ref="D48:D49"/>
    <mergeCell ref="G48:H48"/>
    <mergeCell ref="I48:J48"/>
    <mergeCell ref="K48:L48"/>
    <mergeCell ref="B2:L2"/>
    <mergeCell ref="C3:G3"/>
    <mergeCell ref="H3:I3"/>
    <mergeCell ref="F5:G5"/>
    <mergeCell ref="H5:I5"/>
    <mergeCell ref="J5:K5"/>
    <mergeCell ref="B5:B6"/>
    <mergeCell ref="C5:C6"/>
    <mergeCell ref="D5:E5"/>
    <mergeCell ref="L5:M5"/>
  </mergeCells>
  <pageMargins left="0.7" right="0.7" top="0.75" bottom="0.75" header="0.3" footer="0.3"/>
  <pageSetup paperSize="9" scale="76" fitToHeight="0" orientation="landscape" r:id="rId1"/>
  <headerFooter>
    <oddHeader>&amp;CКГБУ "Региональный центр оценки качества образования"</oddHeader>
  </headerFooter>
  <drawing r:id="rId2"/>
</worksheet>
</file>

<file path=xl/worksheets/sheet7.xml><?xml version="1.0" encoding="utf-8"?>
<worksheet xmlns="http://schemas.openxmlformats.org/spreadsheetml/2006/main" xmlns:r="http://schemas.openxmlformats.org/officeDocument/2006/relationships">
  <sheetPr>
    <tabColor rgb="FFFF0000"/>
    <pageSetUpPr fitToPage="1"/>
  </sheetPr>
  <dimension ref="B2:L3"/>
  <sheetViews>
    <sheetView view="pageLayout" zoomScaleNormal="100" workbookViewId="0">
      <selection activeCell="L33" sqref="L33"/>
    </sheetView>
  </sheetViews>
  <sheetFormatPr defaultRowHeight="12.75"/>
  <cols>
    <col min="1" max="1" width="3.28515625" customWidth="1"/>
  </cols>
  <sheetData>
    <row r="2" spans="2:12" ht="19.5">
      <c r="B2" s="359" t="s">
        <v>128</v>
      </c>
      <c r="C2" s="359"/>
      <c r="D2" s="359"/>
      <c r="E2" s="359"/>
      <c r="F2" s="359"/>
      <c r="G2" s="359"/>
      <c r="H2" s="359"/>
      <c r="I2" s="359"/>
      <c r="J2" s="359"/>
      <c r="K2" s="359"/>
      <c r="L2" s="359"/>
    </row>
    <row r="3" spans="2:12" ht="15.75">
      <c r="B3" s="189" t="s">
        <v>48</v>
      </c>
      <c r="C3" s="360" t="str">
        <f>'СПИСОК КЛАССА'!E3</f>
        <v>МБОУСОШ№80</v>
      </c>
      <c r="D3" s="360"/>
      <c r="E3" s="360"/>
      <c r="F3" s="360"/>
      <c r="G3" s="360"/>
      <c r="H3" s="361" t="s">
        <v>1</v>
      </c>
      <c r="I3" s="361"/>
      <c r="J3" s="190" t="str">
        <f>'СПИСОК КЛАССА'!I1</f>
        <v>0301</v>
      </c>
      <c r="K3" s="191"/>
      <c r="L3" s="191"/>
    </row>
  </sheetData>
  <sheetProtection password="C621" sheet="1" objects="1" scenarios="1" selectLockedCells="1" selectUnlockedCells="1"/>
  <mergeCells count="3">
    <mergeCell ref="B2:L2"/>
    <mergeCell ref="C3:G3"/>
    <mergeCell ref="H3:I3"/>
  </mergeCells>
  <pageMargins left="0.7" right="0.7" top="0.75" bottom="0.75" header="0.3" footer="0.3"/>
  <pageSetup paperSize="9" scale="95" fitToHeight="0" orientation="landscape" r:id="rId1"/>
  <headerFooter>
    <oddHeader>&amp;CКГБУ "Региональный центр оценки качества образования"</oddHeader>
  </headerFooter>
  <drawing r:id="rId2"/>
</worksheet>
</file>

<file path=xl/worksheets/sheet8.xml><?xml version="1.0" encoding="utf-8"?>
<worksheet xmlns="http://schemas.openxmlformats.org/spreadsheetml/2006/main" xmlns:r="http://schemas.openxmlformats.org/officeDocument/2006/relationships">
  <sheetPr>
    <tabColor rgb="FF00B050"/>
  </sheetPr>
  <dimension ref="A1:BL167"/>
  <sheetViews>
    <sheetView topLeftCell="B33" zoomScaleNormal="100" zoomScalePageLayoutView="90" workbookViewId="0">
      <pane xSplit="4" topLeftCell="F1" activePane="topRight" state="frozen"/>
      <selection activeCell="B1" sqref="B1"/>
      <selection pane="topRight" activeCell="AY54" sqref="F53:AY54"/>
    </sheetView>
  </sheetViews>
  <sheetFormatPr defaultRowHeight="12.75"/>
  <cols>
    <col min="1" max="1" width="6.42578125" style="7" hidden="1" customWidth="1"/>
    <col min="2" max="2" width="4" style="7" customWidth="1"/>
    <col min="3" max="3" width="4.28515625" style="7" bestFit="1" customWidth="1"/>
    <col min="4" max="4" width="29" style="7" customWidth="1"/>
    <col min="5" max="5" width="4.85546875" style="7" hidden="1" customWidth="1"/>
    <col min="6" max="28" width="4.5703125" style="7" customWidth="1"/>
    <col min="29" max="29" width="6.28515625" style="7" customWidth="1"/>
    <col min="30" max="30" width="6.7109375" style="7" customWidth="1"/>
    <col min="31" max="31" width="5.7109375" style="7" customWidth="1"/>
    <col min="32" max="64" width="5.42578125" style="7" customWidth="1"/>
    <col min="65" max="16384" width="9.140625" style="7"/>
  </cols>
  <sheetData>
    <row r="1" spans="1:64" ht="17.25" customHeight="1">
      <c r="B1" s="93"/>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row>
    <row r="2" spans="1:64" ht="30.75" customHeight="1">
      <c r="B2" s="93"/>
      <c r="C2" s="69"/>
      <c r="D2" s="71"/>
      <c r="E2" s="318" t="s">
        <v>23</v>
      </c>
      <c r="F2" s="318"/>
      <c r="G2" s="318"/>
      <c r="H2" s="319"/>
      <c r="I2" s="314" t="str">
        <f>IF(NOT(ISBLANK('СПИСОК КЛАССА'!G1)),'СПИСОК КЛАССА'!G1,"")</f>
        <v>137480</v>
      </c>
      <c r="J2" s="315"/>
      <c r="K2" s="316"/>
      <c r="L2" s="317" t="s">
        <v>24</v>
      </c>
      <c r="M2" s="318"/>
      <c r="N2" s="319"/>
      <c r="O2" s="320" t="str">
        <f>IF(NOT(ISBLANK('СПИСОК КЛАССА'!I1)),'СПИСОК КЛАССА'!I1,"")</f>
        <v>0301</v>
      </c>
      <c r="P2" s="320"/>
      <c r="Q2" s="72"/>
      <c r="R2" s="72"/>
      <c r="S2" s="72"/>
      <c r="T2" s="72"/>
      <c r="U2" s="72"/>
      <c r="V2" s="72"/>
      <c r="W2" s="72"/>
      <c r="X2" s="72"/>
      <c r="Y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row>
    <row r="3" spans="1:64">
      <c r="B3" s="93"/>
      <c r="C3" s="69"/>
      <c r="D3" s="73"/>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row>
    <row r="4" spans="1:64" s="12" customFormat="1" ht="23.25" customHeight="1" thickBot="1">
      <c r="B4" s="77"/>
      <c r="C4" s="321" t="s">
        <v>31</v>
      </c>
      <c r="D4" s="321"/>
      <c r="E4" s="321"/>
      <c r="F4" s="321"/>
      <c r="G4" s="335" t="str">
        <f>IF(NOT(ISBLANK('СПИСОК КЛАССА'!E3)),'СПИСОК КЛАССА'!E3,"")</f>
        <v>МБОУСОШ№80</v>
      </c>
      <c r="H4" s="335"/>
      <c r="I4" s="335"/>
      <c r="J4" s="335"/>
      <c r="K4" s="335"/>
      <c r="L4" s="335"/>
      <c r="M4" s="335"/>
      <c r="N4" s="335"/>
      <c r="O4" s="335"/>
      <c r="P4" s="335"/>
      <c r="Q4" s="335"/>
      <c r="R4" s="335"/>
      <c r="S4" s="335"/>
      <c r="T4" s="335"/>
      <c r="U4" s="335"/>
      <c r="V4" s="335"/>
      <c r="W4" s="335"/>
      <c r="X4" s="335"/>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row>
    <row r="5" spans="1:64">
      <c r="B5" s="93"/>
      <c r="C5" s="69"/>
      <c r="D5" s="79"/>
      <c r="E5" s="75"/>
      <c r="F5" s="75"/>
      <c r="G5" s="6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7.25" customHeight="1" thickBot="1">
      <c r="B6" s="93"/>
      <c r="C6" s="69"/>
      <c r="D6" s="80" t="s">
        <v>189</v>
      </c>
      <c r="E6" s="80"/>
      <c r="F6" s="81">
        <f>$A$24</f>
        <v>28</v>
      </c>
      <c r="G6" s="69"/>
      <c r="I6" s="69"/>
      <c r="J6" s="80" t="s">
        <v>25</v>
      </c>
      <c r="K6" s="354"/>
      <c r="L6" s="354"/>
      <c r="M6" s="354"/>
      <c r="N6" s="354"/>
      <c r="O6" s="72"/>
      <c r="P6" s="82"/>
      <c r="Q6" s="82"/>
      <c r="R6" s="74"/>
      <c r="S6" s="74"/>
      <c r="T6" s="74"/>
      <c r="U6" s="74"/>
      <c r="V6" s="74"/>
      <c r="W6" s="74"/>
      <c r="X6" s="83"/>
      <c r="Y6" s="294"/>
      <c r="Z6" s="72"/>
    </row>
    <row r="7" spans="1:64">
      <c r="B7" s="93"/>
      <c r="C7" s="69"/>
      <c r="D7" s="85"/>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row>
    <row r="8" spans="1:64" ht="16.5" thickBot="1">
      <c r="B8" s="96"/>
      <c r="C8" s="305" t="s">
        <v>190</v>
      </c>
      <c r="D8" s="305"/>
      <c r="E8" s="380"/>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144"/>
      <c r="AG8" s="144"/>
      <c r="AH8" s="144"/>
      <c r="AI8" s="144"/>
      <c r="AJ8" s="144"/>
      <c r="AK8" s="144"/>
      <c r="AL8" s="144"/>
      <c r="AM8" s="144"/>
      <c r="AN8" s="144"/>
      <c r="AO8" s="144"/>
      <c r="AP8" s="144"/>
      <c r="AQ8" s="144"/>
      <c r="AR8" s="144"/>
      <c r="AS8" s="144"/>
      <c r="AT8" s="144"/>
      <c r="AU8" s="144"/>
      <c r="AV8" s="144"/>
      <c r="AW8" s="144"/>
      <c r="AX8" s="144"/>
      <c r="AY8" s="144"/>
      <c r="AZ8" s="144"/>
      <c r="BA8" s="143"/>
      <c r="BB8" s="143"/>
      <c r="BC8" s="143"/>
      <c r="BD8" s="143"/>
      <c r="BE8" s="143"/>
      <c r="BF8" s="143"/>
      <c r="BG8" s="143"/>
      <c r="BH8" s="143"/>
      <c r="BI8" s="143"/>
      <c r="BJ8" s="143"/>
      <c r="BK8" s="143"/>
      <c r="BL8" s="143"/>
    </row>
    <row r="9" spans="1:64" ht="34.5" customHeight="1">
      <c r="A9" s="86"/>
      <c r="B9" s="327" t="s">
        <v>12</v>
      </c>
      <c r="C9" s="325" t="s">
        <v>27</v>
      </c>
      <c r="D9" s="327" t="s">
        <v>14</v>
      </c>
      <c r="E9" s="381"/>
      <c r="F9" s="382" t="s">
        <v>150</v>
      </c>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6"/>
      <c r="AZ9" s="336"/>
      <c r="BA9" s="336"/>
      <c r="BB9" s="336"/>
      <c r="BC9" s="336"/>
      <c r="BD9" s="336"/>
      <c r="BE9" s="336"/>
      <c r="BF9" s="336"/>
      <c r="BG9" s="336"/>
      <c r="BH9" s="336"/>
      <c r="BI9" s="336"/>
      <c r="BJ9" s="336"/>
      <c r="BK9" s="336"/>
      <c r="BL9" s="383"/>
    </row>
    <row r="10" spans="1:64" ht="39.75" customHeight="1">
      <c r="A10" s="87"/>
      <c r="B10" s="327"/>
      <c r="C10" s="325"/>
      <c r="D10" s="327"/>
      <c r="E10" s="330"/>
      <c r="F10" s="382" t="s">
        <v>151</v>
      </c>
      <c r="G10" s="336"/>
      <c r="H10" s="336"/>
      <c r="I10" s="336"/>
      <c r="J10" s="336"/>
      <c r="K10" s="336"/>
      <c r="L10" s="336"/>
      <c r="M10" s="336"/>
      <c r="N10" s="336"/>
      <c r="O10" s="336"/>
      <c r="P10" s="336"/>
      <c r="Q10" s="336"/>
      <c r="R10" s="336"/>
      <c r="S10" s="336"/>
      <c r="T10" s="336"/>
      <c r="U10" s="336"/>
      <c r="V10" s="336"/>
      <c r="W10" s="336"/>
      <c r="X10" s="336"/>
      <c r="Y10" s="336"/>
      <c r="Z10" s="336"/>
      <c r="AA10" s="336"/>
      <c r="AB10" s="337"/>
      <c r="AC10" s="384" t="s">
        <v>167</v>
      </c>
      <c r="AD10" s="337"/>
      <c r="AE10" s="384" t="s">
        <v>171</v>
      </c>
      <c r="AF10" s="336"/>
      <c r="AG10" s="336"/>
      <c r="AH10" s="336"/>
      <c r="AI10" s="336"/>
      <c r="AJ10" s="336"/>
      <c r="AK10" s="336"/>
      <c r="AL10" s="337"/>
      <c r="AM10" s="384" t="s">
        <v>177</v>
      </c>
      <c r="AN10" s="336"/>
      <c r="AO10" s="336"/>
      <c r="AP10" s="336"/>
      <c r="AQ10" s="336"/>
      <c r="AR10" s="337"/>
      <c r="AS10" s="384" t="s">
        <v>183</v>
      </c>
      <c r="AT10" s="336"/>
      <c r="AU10" s="336"/>
      <c r="AV10" s="336"/>
      <c r="AW10" s="336"/>
      <c r="AX10" s="336"/>
      <c r="AY10" s="336"/>
      <c r="AZ10" s="336"/>
      <c r="BA10" s="336"/>
      <c r="BB10" s="336"/>
      <c r="BC10" s="336"/>
      <c r="BD10" s="337"/>
      <c r="BE10" s="384" t="s">
        <v>184</v>
      </c>
      <c r="BF10" s="336"/>
      <c r="BG10" s="336"/>
      <c r="BH10" s="336"/>
      <c r="BI10" s="336"/>
      <c r="BJ10" s="336"/>
      <c r="BK10" s="336"/>
      <c r="BL10" s="383"/>
    </row>
    <row r="11" spans="1:64" ht="41.25" customHeight="1" thickBot="1">
      <c r="A11" s="87"/>
      <c r="B11" s="328"/>
      <c r="C11" s="326"/>
      <c r="D11" s="328"/>
      <c r="E11" s="331"/>
      <c r="F11" s="179" t="s">
        <v>193</v>
      </c>
      <c r="G11" s="179" t="s">
        <v>194</v>
      </c>
      <c r="H11" s="179" t="s">
        <v>195</v>
      </c>
      <c r="I11" s="179" t="s">
        <v>196</v>
      </c>
      <c r="J11" s="179" t="s">
        <v>197</v>
      </c>
      <c r="K11" s="179" t="s">
        <v>152</v>
      </c>
      <c r="L11" s="179" t="s">
        <v>153</v>
      </c>
      <c r="M11" s="179" t="s">
        <v>156</v>
      </c>
      <c r="N11" s="179" t="s">
        <v>154</v>
      </c>
      <c r="O11" s="179" t="s">
        <v>155</v>
      </c>
      <c r="P11" s="179" t="s">
        <v>198</v>
      </c>
      <c r="Q11" s="179" t="s">
        <v>157</v>
      </c>
      <c r="R11" s="179" t="s">
        <v>158</v>
      </c>
      <c r="S11" s="179" t="s">
        <v>159</v>
      </c>
      <c r="T11" s="179" t="s">
        <v>161</v>
      </c>
      <c r="U11" s="179" t="s">
        <v>162</v>
      </c>
      <c r="V11" s="179" t="s">
        <v>160</v>
      </c>
      <c r="W11" s="179" t="s">
        <v>199</v>
      </c>
      <c r="X11" s="179" t="s">
        <v>200</v>
      </c>
      <c r="Y11" s="179" t="s">
        <v>163</v>
      </c>
      <c r="Z11" s="179" t="s">
        <v>164</v>
      </c>
      <c r="AA11" s="179" t="s">
        <v>165</v>
      </c>
      <c r="AB11" s="179" t="s">
        <v>166</v>
      </c>
      <c r="AC11" s="179">
        <v>5</v>
      </c>
      <c r="AD11" s="179">
        <v>6</v>
      </c>
      <c r="AE11" s="179" t="s">
        <v>201</v>
      </c>
      <c r="AF11" s="179" t="s">
        <v>202</v>
      </c>
      <c r="AG11" s="179" t="s">
        <v>203</v>
      </c>
      <c r="AH11" s="179" t="s">
        <v>168</v>
      </c>
      <c r="AI11" s="179" t="s">
        <v>169</v>
      </c>
      <c r="AJ11" s="179" t="s">
        <v>170</v>
      </c>
      <c r="AK11" s="179" t="s">
        <v>204</v>
      </c>
      <c r="AL11" s="179" t="s">
        <v>205</v>
      </c>
      <c r="AM11" s="179" t="s">
        <v>172</v>
      </c>
      <c r="AN11" s="179" t="s">
        <v>173</v>
      </c>
      <c r="AO11" s="179" t="s">
        <v>174</v>
      </c>
      <c r="AP11" s="179" t="s">
        <v>175</v>
      </c>
      <c r="AQ11" s="179" t="s">
        <v>176</v>
      </c>
      <c r="AR11" s="179">
        <v>10</v>
      </c>
      <c r="AS11" s="179" t="s">
        <v>206</v>
      </c>
      <c r="AT11" s="179" t="s">
        <v>207</v>
      </c>
      <c r="AU11" s="179" t="s">
        <v>208</v>
      </c>
      <c r="AV11" s="179" t="s">
        <v>209</v>
      </c>
      <c r="AW11" s="179" t="s">
        <v>210</v>
      </c>
      <c r="AX11" s="179" t="s">
        <v>178</v>
      </c>
      <c r="AY11" s="179" t="s">
        <v>179</v>
      </c>
      <c r="AZ11" s="179" t="s">
        <v>180</v>
      </c>
      <c r="BA11" s="179" t="s">
        <v>181</v>
      </c>
      <c r="BB11" s="179" t="s">
        <v>182</v>
      </c>
      <c r="BC11" s="179" t="s">
        <v>211</v>
      </c>
      <c r="BD11" s="179" t="s">
        <v>212</v>
      </c>
      <c r="BE11" s="183">
        <v>13</v>
      </c>
      <c r="BF11" s="183" t="s">
        <v>213</v>
      </c>
      <c r="BG11" s="183" t="s">
        <v>214</v>
      </c>
      <c r="BH11" s="183" t="s">
        <v>215</v>
      </c>
      <c r="BI11" s="183" t="s">
        <v>216</v>
      </c>
      <c r="BJ11" s="183" t="s">
        <v>217</v>
      </c>
      <c r="BK11" s="183" t="s">
        <v>218</v>
      </c>
      <c r="BL11" s="256" t="s">
        <v>219</v>
      </c>
    </row>
    <row r="12" spans="1:64" ht="20.25" hidden="1" customHeight="1">
      <c r="A12" s="87"/>
      <c r="B12" s="102"/>
      <c r="C12" s="174"/>
      <c r="D12" s="175" t="s">
        <v>38</v>
      </c>
      <c r="E12" s="251">
        <f>SUM(F12:AD12)</f>
        <v>0</v>
      </c>
      <c r="F12" s="99">
        <f t="shared" ref="F12:BL12" si="0">IF(SUM(F20:F24)=$F$6,0,1)</f>
        <v>0</v>
      </c>
      <c r="G12" s="99">
        <f t="shared" si="0"/>
        <v>0</v>
      </c>
      <c r="H12" s="99">
        <f t="shared" si="0"/>
        <v>0</v>
      </c>
      <c r="I12" s="99">
        <f t="shared" si="0"/>
        <v>0</v>
      </c>
      <c r="J12" s="99">
        <f t="shared" si="0"/>
        <v>0</v>
      </c>
      <c r="K12" s="99">
        <f t="shared" si="0"/>
        <v>0</v>
      </c>
      <c r="L12" s="99">
        <f t="shared" si="0"/>
        <v>0</v>
      </c>
      <c r="M12" s="99">
        <f t="shared" si="0"/>
        <v>0</v>
      </c>
      <c r="N12" s="99">
        <f t="shared" si="0"/>
        <v>0</v>
      </c>
      <c r="O12" s="99">
        <f t="shared" si="0"/>
        <v>0</v>
      </c>
      <c r="P12" s="99">
        <f t="shared" si="0"/>
        <v>0</v>
      </c>
      <c r="Q12" s="99">
        <f t="shared" si="0"/>
        <v>0</v>
      </c>
      <c r="R12" s="99">
        <f t="shared" si="0"/>
        <v>0</v>
      </c>
      <c r="S12" s="99">
        <f t="shared" si="0"/>
        <v>0</v>
      </c>
      <c r="T12" s="99">
        <f t="shared" si="0"/>
        <v>0</v>
      </c>
      <c r="U12" s="99">
        <f t="shared" si="0"/>
        <v>0</v>
      </c>
      <c r="V12" s="99">
        <f t="shared" si="0"/>
        <v>0</v>
      </c>
      <c r="W12" s="99">
        <f t="shared" si="0"/>
        <v>0</v>
      </c>
      <c r="X12" s="99">
        <f t="shared" si="0"/>
        <v>0</v>
      </c>
      <c r="Y12" s="99">
        <f t="shared" si="0"/>
        <v>0</v>
      </c>
      <c r="Z12" s="99">
        <f t="shared" si="0"/>
        <v>0</v>
      </c>
      <c r="AA12" s="99">
        <f t="shared" si="0"/>
        <v>0</v>
      </c>
      <c r="AB12" s="99">
        <f t="shared" si="0"/>
        <v>0</v>
      </c>
      <c r="AC12" s="99">
        <f t="shared" si="0"/>
        <v>0</v>
      </c>
      <c r="AD12" s="99">
        <f t="shared" si="0"/>
        <v>0</v>
      </c>
      <c r="AE12" s="99">
        <f t="shared" si="0"/>
        <v>0</v>
      </c>
      <c r="AF12" s="99">
        <f t="shared" si="0"/>
        <v>0</v>
      </c>
      <c r="AG12" s="99">
        <f t="shared" si="0"/>
        <v>0</v>
      </c>
      <c r="AH12" s="99">
        <f t="shared" si="0"/>
        <v>0</v>
      </c>
      <c r="AI12" s="99">
        <f t="shared" si="0"/>
        <v>0</v>
      </c>
      <c r="AJ12" s="99">
        <f t="shared" si="0"/>
        <v>0</v>
      </c>
      <c r="AK12" s="99">
        <f t="shared" si="0"/>
        <v>0</v>
      </c>
      <c r="AL12" s="99">
        <f t="shared" si="0"/>
        <v>0</v>
      </c>
      <c r="AM12" s="99">
        <f t="shared" si="0"/>
        <v>0</v>
      </c>
      <c r="AN12" s="99">
        <f t="shared" si="0"/>
        <v>0</v>
      </c>
      <c r="AO12" s="99">
        <f t="shared" si="0"/>
        <v>0</v>
      </c>
      <c r="AP12" s="99">
        <f t="shared" si="0"/>
        <v>0</v>
      </c>
      <c r="AQ12" s="99">
        <f t="shared" si="0"/>
        <v>0</v>
      </c>
      <c r="AR12" s="99">
        <f t="shared" si="0"/>
        <v>0</v>
      </c>
      <c r="AS12" s="99">
        <f t="shared" si="0"/>
        <v>0</v>
      </c>
      <c r="AT12" s="99">
        <f t="shared" si="0"/>
        <v>0</v>
      </c>
      <c r="AU12" s="99">
        <f t="shared" si="0"/>
        <v>0</v>
      </c>
      <c r="AV12" s="99">
        <f t="shared" si="0"/>
        <v>0</v>
      </c>
      <c r="AW12" s="99">
        <f t="shared" si="0"/>
        <v>0</v>
      </c>
      <c r="AX12" s="99">
        <f t="shared" si="0"/>
        <v>0</v>
      </c>
      <c r="AY12" s="99">
        <f t="shared" si="0"/>
        <v>0</v>
      </c>
      <c r="AZ12" s="99">
        <f t="shared" si="0"/>
        <v>0</v>
      </c>
      <c r="BA12" s="99">
        <f t="shared" si="0"/>
        <v>0</v>
      </c>
      <c r="BB12" s="99">
        <f t="shared" si="0"/>
        <v>0</v>
      </c>
      <c r="BC12" s="99">
        <f t="shared" si="0"/>
        <v>0</v>
      </c>
      <c r="BD12" s="99">
        <f t="shared" si="0"/>
        <v>0</v>
      </c>
      <c r="BE12" s="99">
        <f t="shared" si="0"/>
        <v>0</v>
      </c>
      <c r="BF12" s="99">
        <f t="shared" si="0"/>
        <v>0</v>
      </c>
      <c r="BG12" s="99">
        <f t="shared" si="0"/>
        <v>0</v>
      </c>
      <c r="BH12" s="99">
        <f t="shared" si="0"/>
        <v>0</v>
      </c>
      <c r="BI12" s="99">
        <f t="shared" si="0"/>
        <v>0</v>
      </c>
      <c r="BJ12" s="99">
        <f t="shared" si="0"/>
        <v>0</v>
      </c>
      <c r="BK12" s="99">
        <f t="shared" si="0"/>
        <v>0</v>
      </c>
      <c r="BL12" s="158">
        <f t="shared" si="0"/>
        <v>0</v>
      </c>
    </row>
    <row r="13" spans="1:64" ht="20.25" hidden="1" customHeight="1">
      <c r="A13" s="87"/>
      <c r="B13" s="89"/>
      <c r="C13" s="97"/>
      <c r="D13" s="153"/>
      <c r="E13" s="252"/>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57"/>
    </row>
    <row r="14" spans="1:64" ht="20.25" hidden="1" customHeight="1">
      <c r="A14" s="87"/>
      <c r="B14" s="89"/>
      <c r="C14" s="97"/>
      <c r="D14" s="153"/>
      <c r="E14" s="252"/>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57"/>
    </row>
    <row r="15" spans="1:64" ht="20.25" hidden="1" customHeight="1">
      <c r="A15" s="87"/>
      <c r="B15" s="89"/>
      <c r="C15" s="97"/>
      <c r="D15" s="153"/>
      <c r="E15" s="252"/>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57"/>
    </row>
    <row r="16" spans="1:64" ht="20.25" hidden="1" customHeight="1">
      <c r="A16" s="87"/>
      <c r="B16" s="89"/>
      <c r="C16" s="97"/>
      <c r="D16" s="153"/>
      <c r="E16" s="252"/>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57"/>
    </row>
    <row r="17" spans="1:64" ht="20.25" hidden="1" customHeight="1">
      <c r="A17" s="87"/>
      <c r="B17" s="89"/>
      <c r="C17" s="97"/>
      <c r="D17" s="153"/>
      <c r="E17" s="252"/>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57"/>
    </row>
    <row r="18" spans="1:64" ht="20.25" hidden="1" customHeight="1">
      <c r="A18" s="87"/>
      <c r="B18" s="89"/>
      <c r="C18" s="97"/>
      <c r="D18" s="153"/>
      <c r="E18" s="252"/>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57"/>
    </row>
    <row r="19" spans="1:64" ht="20.25" hidden="1" customHeight="1">
      <c r="A19" s="87"/>
      <c r="B19" s="89"/>
      <c r="C19" s="97"/>
      <c r="D19" s="153"/>
      <c r="E19" s="252"/>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57"/>
    </row>
    <row r="20" spans="1:64" ht="20.25" hidden="1" customHeight="1">
      <c r="A20" s="87"/>
      <c r="B20" s="107"/>
      <c r="C20" s="108"/>
      <c r="D20" s="109"/>
      <c r="E20" s="110">
        <v>5</v>
      </c>
      <c r="F20" s="113"/>
      <c r="G20" s="113"/>
      <c r="H20" s="113"/>
      <c r="I20" s="113"/>
      <c r="J20" s="113"/>
      <c r="K20" s="113"/>
      <c r="L20" s="113"/>
      <c r="M20" s="113"/>
      <c r="N20" s="113"/>
      <c r="O20" s="113"/>
      <c r="P20" s="113"/>
      <c r="Q20" s="113"/>
      <c r="R20" s="113"/>
      <c r="S20" s="113"/>
      <c r="T20" s="113"/>
      <c r="U20" s="113"/>
      <c r="V20" s="113"/>
      <c r="W20" s="113"/>
      <c r="X20" s="113"/>
      <c r="Y20" s="113">
        <f t="shared" ref="Y20:AC20" si="1">COUNTIF(Y25:Y64,"5")</f>
        <v>0</v>
      </c>
      <c r="Z20" s="113">
        <f t="shared" si="1"/>
        <v>8</v>
      </c>
      <c r="AA20" s="113">
        <f t="shared" si="1"/>
        <v>5</v>
      </c>
      <c r="AB20" s="113">
        <f t="shared" si="1"/>
        <v>10</v>
      </c>
      <c r="AC20" s="113">
        <f t="shared" si="1"/>
        <v>20</v>
      </c>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f>COUNTIF(BE25:BE64,"5")</f>
        <v>7</v>
      </c>
      <c r="BF20" s="113"/>
      <c r="BG20" s="113"/>
      <c r="BH20" s="113"/>
      <c r="BI20" s="113"/>
      <c r="BJ20" s="113"/>
      <c r="BK20" s="113"/>
      <c r="BL20" s="159"/>
    </row>
    <row r="21" spans="1:64" ht="20.25" hidden="1" customHeight="1">
      <c r="A21" s="87"/>
      <c r="B21" s="117"/>
      <c r="C21" s="118"/>
      <c r="D21" s="119"/>
      <c r="E21" s="120">
        <v>4</v>
      </c>
      <c r="F21" s="113">
        <f t="shared" ref="F21:BD21" si="2">COUNTIF(F25:F64,"4")</f>
        <v>1</v>
      </c>
      <c r="G21" s="113">
        <f t="shared" si="2"/>
        <v>10</v>
      </c>
      <c r="H21" s="113">
        <f t="shared" si="2"/>
        <v>8</v>
      </c>
      <c r="I21" s="113">
        <f t="shared" si="2"/>
        <v>8</v>
      </c>
      <c r="J21" s="113">
        <f t="shared" si="2"/>
        <v>6</v>
      </c>
      <c r="K21" s="113">
        <f t="shared" si="2"/>
        <v>5</v>
      </c>
      <c r="L21" s="113">
        <f t="shared" si="2"/>
        <v>1</v>
      </c>
      <c r="M21" s="113">
        <f t="shared" si="2"/>
        <v>1</v>
      </c>
      <c r="N21" s="113">
        <f t="shared" si="2"/>
        <v>0</v>
      </c>
      <c r="O21" s="113">
        <f t="shared" si="2"/>
        <v>0</v>
      </c>
      <c r="P21" s="113">
        <f t="shared" si="2"/>
        <v>0</v>
      </c>
      <c r="Q21" s="113">
        <f t="shared" si="2"/>
        <v>17</v>
      </c>
      <c r="R21" s="113">
        <f t="shared" si="2"/>
        <v>3</v>
      </c>
      <c r="S21" s="113">
        <f t="shared" si="2"/>
        <v>8</v>
      </c>
      <c r="T21" s="113">
        <f t="shared" si="2"/>
        <v>9</v>
      </c>
      <c r="U21" s="113">
        <f t="shared" si="2"/>
        <v>18</v>
      </c>
      <c r="V21" s="113">
        <f t="shared" si="2"/>
        <v>7</v>
      </c>
      <c r="W21" s="113">
        <f t="shared" si="2"/>
        <v>14</v>
      </c>
      <c r="X21" s="113">
        <f t="shared" si="2"/>
        <v>8</v>
      </c>
      <c r="Y21" s="113">
        <f t="shared" si="2"/>
        <v>9</v>
      </c>
      <c r="Z21" s="113">
        <f t="shared" si="2"/>
        <v>4</v>
      </c>
      <c r="AA21" s="113">
        <f t="shared" si="2"/>
        <v>15</v>
      </c>
      <c r="AB21" s="113">
        <f t="shared" si="2"/>
        <v>10</v>
      </c>
      <c r="AC21" s="113">
        <f t="shared" si="2"/>
        <v>4</v>
      </c>
      <c r="AD21" s="113">
        <f t="shared" si="2"/>
        <v>11</v>
      </c>
      <c r="AE21" s="113">
        <f t="shared" si="2"/>
        <v>5</v>
      </c>
      <c r="AF21" s="113">
        <f t="shared" si="2"/>
        <v>22</v>
      </c>
      <c r="AG21" s="113">
        <f t="shared" si="2"/>
        <v>19</v>
      </c>
      <c r="AH21" s="113">
        <f t="shared" si="2"/>
        <v>8</v>
      </c>
      <c r="AI21" s="113">
        <f t="shared" si="2"/>
        <v>9</v>
      </c>
      <c r="AJ21" s="113">
        <f t="shared" si="2"/>
        <v>10</v>
      </c>
      <c r="AK21" s="113">
        <f t="shared" si="2"/>
        <v>4</v>
      </c>
      <c r="AL21" s="113">
        <f t="shared" si="2"/>
        <v>8</v>
      </c>
      <c r="AM21" s="113"/>
      <c r="AN21" s="113"/>
      <c r="AO21" s="113"/>
      <c r="AP21" s="113"/>
      <c r="AQ21" s="113"/>
      <c r="AR21" s="113">
        <f t="shared" si="2"/>
        <v>12</v>
      </c>
      <c r="AS21" s="113">
        <f t="shared" si="2"/>
        <v>4</v>
      </c>
      <c r="AT21" s="113">
        <f t="shared" si="2"/>
        <v>6</v>
      </c>
      <c r="AU21" s="113">
        <f t="shared" si="2"/>
        <v>3</v>
      </c>
      <c r="AV21" s="113">
        <f t="shared" si="2"/>
        <v>12</v>
      </c>
      <c r="AW21" s="113">
        <f t="shared" si="2"/>
        <v>2</v>
      </c>
      <c r="AX21" s="113">
        <f t="shared" si="2"/>
        <v>2</v>
      </c>
      <c r="AY21" s="113">
        <f t="shared" si="2"/>
        <v>0</v>
      </c>
      <c r="AZ21" s="113">
        <f t="shared" si="2"/>
        <v>16</v>
      </c>
      <c r="BA21" s="113">
        <f t="shared" si="2"/>
        <v>7</v>
      </c>
      <c r="BB21" s="113">
        <f t="shared" si="2"/>
        <v>0</v>
      </c>
      <c r="BC21" s="113">
        <f t="shared" si="2"/>
        <v>2</v>
      </c>
      <c r="BD21" s="113">
        <f t="shared" si="2"/>
        <v>17</v>
      </c>
      <c r="BE21" s="113">
        <f>COUNTIF(BE25:BE64,"4")</f>
        <v>0</v>
      </c>
      <c r="BF21" s="113"/>
      <c r="BG21" s="113"/>
      <c r="BH21" s="113"/>
      <c r="BI21" s="113"/>
      <c r="BJ21" s="113"/>
      <c r="BK21" s="113"/>
      <c r="BL21" s="159"/>
    </row>
    <row r="22" spans="1:64" ht="20.25" hidden="1" customHeight="1">
      <c r="A22" s="87"/>
      <c r="B22" s="117"/>
      <c r="C22" s="118"/>
      <c r="D22" s="119"/>
      <c r="E22" s="120">
        <v>3</v>
      </c>
      <c r="F22" s="113">
        <f t="shared" ref="F22:BD22" si="3">COUNTIF(F25:F64,"3")</f>
        <v>0</v>
      </c>
      <c r="G22" s="113">
        <f t="shared" si="3"/>
        <v>3</v>
      </c>
      <c r="H22" s="113">
        <f t="shared" si="3"/>
        <v>9</v>
      </c>
      <c r="I22" s="113">
        <f t="shared" si="3"/>
        <v>5</v>
      </c>
      <c r="J22" s="113">
        <f t="shared" si="3"/>
        <v>3</v>
      </c>
      <c r="K22" s="113">
        <f t="shared" si="3"/>
        <v>6</v>
      </c>
      <c r="L22" s="113">
        <f t="shared" si="3"/>
        <v>1</v>
      </c>
      <c r="M22" s="113">
        <f t="shared" si="3"/>
        <v>1</v>
      </c>
      <c r="N22" s="113">
        <f t="shared" si="3"/>
        <v>0</v>
      </c>
      <c r="O22" s="113">
        <f t="shared" si="3"/>
        <v>1</v>
      </c>
      <c r="P22" s="113">
        <f t="shared" si="3"/>
        <v>3</v>
      </c>
      <c r="Q22" s="113">
        <f t="shared" si="3"/>
        <v>3</v>
      </c>
      <c r="R22" s="113">
        <f t="shared" si="3"/>
        <v>4</v>
      </c>
      <c r="S22" s="113">
        <f t="shared" si="3"/>
        <v>3</v>
      </c>
      <c r="T22" s="113">
        <f t="shared" si="3"/>
        <v>8</v>
      </c>
      <c r="U22" s="113">
        <f t="shared" si="3"/>
        <v>1</v>
      </c>
      <c r="V22" s="113">
        <f t="shared" si="3"/>
        <v>7</v>
      </c>
      <c r="W22" s="113">
        <f t="shared" si="3"/>
        <v>4</v>
      </c>
      <c r="X22" s="113">
        <f t="shared" si="3"/>
        <v>6</v>
      </c>
      <c r="Y22" s="113">
        <f t="shared" si="3"/>
        <v>10</v>
      </c>
      <c r="Z22" s="113">
        <f t="shared" si="3"/>
        <v>8</v>
      </c>
      <c r="AA22" s="113">
        <f t="shared" si="3"/>
        <v>5</v>
      </c>
      <c r="AB22" s="113">
        <f t="shared" si="3"/>
        <v>6</v>
      </c>
      <c r="AC22" s="113">
        <f t="shared" si="3"/>
        <v>4</v>
      </c>
      <c r="AD22" s="113">
        <f t="shared" si="3"/>
        <v>11</v>
      </c>
      <c r="AE22" s="113">
        <f t="shared" si="3"/>
        <v>8</v>
      </c>
      <c r="AF22" s="113">
        <f t="shared" si="3"/>
        <v>1</v>
      </c>
      <c r="AG22" s="113">
        <f t="shared" si="3"/>
        <v>5</v>
      </c>
      <c r="AH22" s="113">
        <f t="shared" si="3"/>
        <v>13</v>
      </c>
      <c r="AI22" s="113">
        <f t="shared" si="3"/>
        <v>10</v>
      </c>
      <c r="AJ22" s="113">
        <f t="shared" si="3"/>
        <v>6</v>
      </c>
      <c r="AK22" s="113">
        <f t="shared" si="3"/>
        <v>3</v>
      </c>
      <c r="AL22" s="113">
        <f t="shared" si="3"/>
        <v>4</v>
      </c>
      <c r="AM22" s="113"/>
      <c r="AN22" s="113"/>
      <c r="AO22" s="113"/>
      <c r="AP22" s="113"/>
      <c r="AQ22" s="113"/>
      <c r="AR22" s="113">
        <f t="shared" si="3"/>
        <v>12</v>
      </c>
      <c r="AS22" s="113">
        <f t="shared" si="3"/>
        <v>4</v>
      </c>
      <c r="AT22" s="113">
        <f t="shared" si="3"/>
        <v>9</v>
      </c>
      <c r="AU22" s="113">
        <f t="shared" si="3"/>
        <v>3</v>
      </c>
      <c r="AV22" s="113">
        <f t="shared" si="3"/>
        <v>7</v>
      </c>
      <c r="AW22" s="113">
        <f t="shared" si="3"/>
        <v>1</v>
      </c>
      <c r="AX22" s="113">
        <f t="shared" si="3"/>
        <v>2</v>
      </c>
      <c r="AY22" s="113">
        <f t="shared" si="3"/>
        <v>1</v>
      </c>
      <c r="AZ22" s="113">
        <f t="shared" si="3"/>
        <v>8</v>
      </c>
      <c r="BA22" s="113">
        <f t="shared" si="3"/>
        <v>5</v>
      </c>
      <c r="BB22" s="113">
        <f t="shared" si="3"/>
        <v>1</v>
      </c>
      <c r="BC22" s="113">
        <f t="shared" si="3"/>
        <v>3</v>
      </c>
      <c r="BD22" s="113">
        <f t="shared" si="3"/>
        <v>6</v>
      </c>
      <c r="BE22" s="113">
        <f t="shared" ref="BE22" si="4">COUNTIF(BE25:BE64,"3")</f>
        <v>15</v>
      </c>
      <c r="BF22" s="113"/>
      <c r="BG22" s="113"/>
      <c r="BH22" s="113"/>
      <c r="BI22" s="113"/>
      <c r="BJ22" s="113"/>
      <c r="BK22" s="113"/>
      <c r="BL22" s="159"/>
    </row>
    <row r="23" spans="1:64" ht="20.25" hidden="1" customHeight="1">
      <c r="A23" s="87"/>
      <c r="B23" s="117"/>
      <c r="C23" s="118"/>
      <c r="D23" s="119"/>
      <c r="E23" s="120">
        <v>2</v>
      </c>
      <c r="F23" s="113">
        <f t="shared" ref="F23:BK23" si="5">COUNTIF(F25:F64,"2")</f>
        <v>5</v>
      </c>
      <c r="G23" s="113">
        <f t="shared" si="5"/>
        <v>4</v>
      </c>
      <c r="H23" s="113">
        <f t="shared" si="5"/>
        <v>6</v>
      </c>
      <c r="I23" s="113">
        <f t="shared" si="5"/>
        <v>7</v>
      </c>
      <c r="J23" s="113">
        <f t="shared" si="5"/>
        <v>11</v>
      </c>
      <c r="K23" s="113">
        <f t="shared" si="5"/>
        <v>7</v>
      </c>
      <c r="L23" s="113">
        <f t="shared" si="5"/>
        <v>4</v>
      </c>
      <c r="M23" s="113">
        <f t="shared" si="5"/>
        <v>3</v>
      </c>
      <c r="N23" s="113">
        <f t="shared" si="5"/>
        <v>9</v>
      </c>
      <c r="O23" s="113">
        <f t="shared" si="5"/>
        <v>4</v>
      </c>
      <c r="P23" s="113">
        <f t="shared" si="5"/>
        <v>6</v>
      </c>
      <c r="Q23" s="113">
        <f t="shared" si="5"/>
        <v>4</v>
      </c>
      <c r="R23" s="113">
        <f t="shared" si="5"/>
        <v>4</v>
      </c>
      <c r="S23" s="113">
        <f t="shared" si="5"/>
        <v>5</v>
      </c>
      <c r="T23" s="113">
        <f t="shared" si="5"/>
        <v>4</v>
      </c>
      <c r="U23" s="113">
        <f t="shared" si="5"/>
        <v>2</v>
      </c>
      <c r="V23" s="113">
        <f t="shared" si="5"/>
        <v>7</v>
      </c>
      <c r="W23" s="113">
        <f t="shared" si="5"/>
        <v>8</v>
      </c>
      <c r="X23" s="113">
        <f t="shared" si="5"/>
        <v>4</v>
      </c>
      <c r="Y23" s="113">
        <f t="shared" si="5"/>
        <v>4</v>
      </c>
      <c r="Z23" s="113">
        <f t="shared" si="5"/>
        <v>4</v>
      </c>
      <c r="AA23" s="113">
        <f t="shared" si="5"/>
        <v>3</v>
      </c>
      <c r="AB23" s="113">
        <f t="shared" si="5"/>
        <v>0</v>
      </c>
      <c r="AC23" s="113">
        <f t="shared" si="5"/>
        <v>0</v>
      </c>
      <c r="AD23" s="113">
        <f t="shared" si="5"/>
        <v>6</v>
      </c>
      <c r="AE23" s="113">
        <f t="shared" si="5"/>
        <v>5</v>
      </c>
      <c r="AF23" s="113">
        <f t="shared" si="5"/>
        <v>1</v>
      </c>
      <c r="AG23" s="113">
        <f t="shared" si="5"/>
        <v>3</v>
      </c>
      <c r="AH23" s="113">
        <f t="shared" si="5"/>
        <v>6</v>
      </c>
      <c r="AI23" s="113">
        <f t="shared" si="5"/>
        <v>7</v>
      </c>
      <c r="AJ23" s="113">
        <f t="shared" si="5"/>
        <v>7</v>
      </c>
      <c r="AK23" s="113">
        <f t="shared" si="5"/>
        <v>6</v>
      </c>
      <c r="AL23" s="113">
        <f t="shared" si="5"/>
        <v>8</v>
      </c>
      <c r="AM23" s="113">
        <f t="shared" si="5"/>
        <v>14</v>
      </c>
      <c r="AN23" s="113">
        <f t="shared" si="5"/>
        <v>21</v>
      </c>
      <c r="AO23" s="113">
        <f t="shared" si="5"/>
        <v>17</v>
      </c>
      <c r="AP23" s="113">
        <f t="shared" si="5"/>
        <v>13</v>
      </c>
      <c r="AQ23" s="113">
        <f t="shared" si="5"/>
        <v>13</v>
      </c>
      <c r="AR23" s="113">
        <f t="shared" si="5"/>
        <v>2</v>
      </c>
      <c r="AS23" s="113">
        <f t="shared" si="5"/>
        <v>6</v>
      </c>
      <c r="AT23" s="113">
        <f t="shared" si="5"/>
        <v>9</v>
      </c>
      <c r="AU23" s="113">
        <f t="shared" si="5"/>
        <v>12</v>
      </c>
      <c r="AV23" s="113">
        <f t="shared" si="5"/>
        <v>6</v>
      </c>
      <c r="AW23" s="113">
        <f t="shared" si="5"/>
        <v>16</v>
      </c>
      <c r="AX23" s="113">
        <f t="shared" si="5"/>
        <v>8</v>
      </c>
      <c r="AY23" s="113">
        <f t="shared" si="5"/>
        <v>11</v>
      </c>
      <c r="AZ23" s="113">
        <f t="shared" si="5"/>
        <v>2</v>
      </c>
      <c r="BA23" s="113">
        <f t="shared" si="5"/>
        <v>7</v>
      </c>
      <c r="BB23" s="113">
        <f t="shared" si="5"/>
        <v>12</v>
      </c>
      <c r="BC23" s="113">
        <f t="shared" si="5"/>
        <v>10</v>
      </c>
      <c r="BD23" s="113">
        <f t="shared" si="5"/>
        <v>2</v>
      </c>
      <c r="BE23" s="113">
        <f t="shared" si="5"/>
        <v>4</v>
      </c>
      <c r="BF23" s="113">
        <f t="shared" si="5"/>
        <v>9</v>
      </c>
      <c r="BG23" s="113">
        <f t="shared" si="5"/>
        <v>1</v>
      </c>
      <c r="BH23" s="113">
        <f t="shared" si="5"/>
        <v>2</v>
      </c>
      <c r="BI23" s="113">
        <f t="shared" si="5"/>
        <v>22</v>
      </c>
      <c r="BJ23" s="113">
        <f t="shared" si="5"/>
        <v>14</v>
      </c>
      <c r="BK23" s="113">
        <f t="shared" si="5"/>
        <v>3</v>
      </c>
      <c r="BL23" s="159">
        <f>COUNTIF(BL25:BL64,"2")</f>
        <v>19</v>
      </c>
    </row>
    <row r="24" spans="1:64" ht="38.25" hidden="1" customHeight="1">
      <c r="A24" s="87">
        <f>SUM(A25:A64)</f>
        <v>28</v>
      </c>
      <c r="B24" s="123" t="s">
        <v>12</v>
      </c>
      <c r="C24" s="124" t="s">
        <v>29</v>
      </c>
      <c r="D24" s="125" t="s">
        <v>30</v>
      </c>
      <c r="E24" s="149">
        <v>1</v>
      </c>
      <c r="F24" s="113">
        <f t="shared" ref="F24:BK24" si="6">COUNTIF(F25:F64,"1")</f>
        <v>22</v>
      </c>
      <c r="G24" s="113">
        <f t="shared" si="6"/>
        <v>11</v>
      </c>
      <c r="H24" s="113">
        <f t="shared" si="6"/>
        <v>5</v>
      </c>
      <c r="I24" s="113">
        <f t="shared" si="6"/>
        <v>8</v>
      </c>
      <c r="J24" s="113">
        <f t="shared" si="6"/>
        <v>8</v>
      </c>
      <c r="K24" s="113">
        <f t="shared" si="6"/>
        <v>10</v>
      </c>
      <c r="L24" s="113">
        <f t="shared" si="6"/>
        <v>22</v>
      </c>
      <c r="M24" s="113">
        <f t="shared" si="6"/>
        <v>23</v>
      </c>
      <c r="N24" s="113">
        <f t="shared" si="6"/>
        <v>19</v>
      </c>
      <c r="O24" s="113">
        <f t="shared" si="6"/>
        <v>23</v>
      </c>
      <c r="P24" s="113">
        <f t="shared" si="6"/>
        <v>19</v>
      </c>
      <c r="Q24" s="113">
        <f t="shared" si="6"/>
        <v>4</v>
      </c>
      <c r="R24" s="113">
        <f t="shared" si="6"/>
        <v>17</v>
      </c>
      <c r="S24" s="113">
        <f t="shared" si="6"/>
        <v>12</v>
      </c>
      <c r="T24" s="113">
        <f t="shared" si="6"/>
        <v>7</v>
      </c>
      <c r="U24" s="113">
        <f t="shared" si="6"/>
        <v>7</v>
      </c>
      <c r="V24" s="113">
        <f t="shared" si="6"/>
        <v>7</v>
      </c>
      <c r="W24" s="113">
        <f t="shared" si="6"/>
        <v>2</v>
      </c>
      <c r="X24" s="113">
        <f t="shared" si="6"/>
        <v>10</v>
      </c>
      <c r="Y24" s="113">
        <f t="shared" si="6"/>
        <v>5</v>
      </c>
      <c r="Z24" s="113">
        <f t="shared" si="6"/>
        <v>4</v>
      </c>
      <c r="AA24" s="113">
        <f t="shared" si="6"/>
        <v>0</v>
      </c>
      <c r="AB24" s="113">
        <f t="shared" si="6"/>
        <v>2</v>
      </c>
      <c r="AC24" s="113">
        <f t="shared" si="6"/>
        <v>0</v>
      </c>
      <c r="AD24" s="113">
        <f t="shared" si="6"/>
        <v>0</v>
      </c>
      <c r="AE24" s="113">
        <f t="shared" si="6"/>
        <v>10</v>
      </c>
      <c r="AF24" s="113">
        <f t="shared" si="6"/>
        <v>4</v>
      </c>
      <c r="AG24" s="113">
        <f t="shared" si="6"/>
        <v>1</v>
      </c>
      <c r="AH24" s="113">
        <f t="shared" si="6"/>
        <v>1</v>
      </c>
      <c r="AI24" s="113">
        <f t="shared" si="6"/>
        <v>2</v>
      </c>
      <c r="AJ24" s="113">
        <f t="shared" si="6"/>
        <v>5</v>
      </c>
      <c r="AK24" s="113">
        <f t="shared" si="6"/>
        <v>15</v>
      </c>
      <c r="AL24" s="113">
        <f t="shared" si="6"/>
        <v>8</v>
      </c>
      <c r="AM24" s="113">
        <f t="shared" si="6"/>
        <v>14</v>
      </c>
      <c r="AN24" s="113">
        <f t="shared" si="6"/>
        <v>7</v>
      </c>
      <c r="AO24" s="113">
        <f t="shared" si="6"/>
        <v>11</v>
      </c>
      <c r="AP24" s="113">
        <f t="shared" si="6"/>
        <v>15</v>
      </c>
      <c r="AQ24" s="113">
        <f t="shared" si="6"/>
        <v>15</v>
      </c>
      <c r="AR24" s="113">
        <f t="shared" si="6"/>
        <v>2</v>
      </c>
      <c r="AS24" s="113">
        <f t="shared" si="6"/>
        <v>14</v>
      </c>
      <c r="AT24" s="113">
        <f t="shared" si="6"/>
        <v>4</v>
      </c>
      <c r="AU24" s="113">
        <f t="shared" si="6"/>
        <v>10</v>
      </c>
      <c r="AV24" s="113">
        <f t="shared" si="6"/>
        <v>3</v>
      </c>
      <c r="AW24" s="113">
        <f t="shared" si="6"/>
        <v>9</v>
      </c>
      <c r="AX24" s="113">
        <f t="shared" si="6"/>
        <v>16</v>
      </c>
      <c r="AY24" s="113">
        <f t="shared" si="6"/>
        <v>16</v>
      </c>
      <c r="AZ24" s="113">
        <f t="shared" si="6"/>
        <v>2</v>
      </c>
      <c r="BA24" s="113">
        <f t="shared" si="6"/>
        <v>9</v>
      </c>
      <c r="BB24" s="113">
        <f t="shared" si="6"/>
        <v>15</v>
      </c>
      <c r="BC24" s="113">
        <f t="shared" si="6"/>
        <v>13</v>
      </c>
      <c r="BD24" s="113">
        <f t="shared" si="6"/>
        <v>3</v>
      </c>
      <c r="BE24" s="113">
        <f t="shared" si="6"/>
        <v>2</v>
      </c>
      <c r="BF24" s="113">
        <f t="shared" si="6"/>
        <v>19</v>
      </c>
      <c r="BG24" s="113">
        <f t="shared" si="6"/>
        <v>27</v>
      </c>
      <c r="BH24" s="113">
        <f t="shared" si="6"/>
        <v>26</v>
      </c>
      <c r="BI24" s="113">
        <f t="shared" si="6"/>
        <v>6</v>
      </c>
      <c r="BJ24" s="113">
        <f t="shared" si="6"/>
        <v>14</v>
      </c>
      <c r="BK24" s="113">
        <f t="shared" si="6"/>
        <v>25</v>
      </c>
      <c r="BL24" s="159">
        <f>COUNTIF(BL25:BL64,"1")</f>
        <v>9</v>
      </c>
    </row>
    <row r="25" spans="1:64" ht="15" customHeight="1">
      <c r="A25" s="140">
        <f>'СПИСОК КЛАССА'!J25</f>
        <v>1</v>
      </c>
      <c r="B25" s="90">
        <v>1</v>
      </c>
      <c r="C25" s="91">
        <f>IF(NOT(ISBLANK('СПИСОК КЛАССА'!C25)),'СПИСОК КЛАССА'!C25,"")</f>
        <v>1</v>
      </c>
      <c r="D25" s="135" t="str">
        <f>IF(NOT(ISBLANK('СПИСОК КЛАССА'!D25)),IF($A25=1,'СПИСОК КЛАССА'!D25, "УЧЕНИК НЕ ЗАПОЛНЯЛ АНКЕТУ"),"")</f>
        <v/>
      </c>
      <c r="E25" s="154"/>
      <c r="F25" s="237">
        <v>1</v>
      </c>
      <c r="G25" s="237">
        <v>2</v>
      </c>
      <c r="H25" s="237">
        <v>3</v>
      </c>
      <c r="I25" s="237">
        <v>4</v>
      </c>
      <c r="J25" s="237">
        <v>2</v>
      </c>
      <c r="K25" s="237">
        <v>3</v>
      </c>
      <c r="L25" s="237">
        <v>4</v>
      </c>
      <c r="M25" s="237">
        <v>1</v>
      </c>
      <c r="N25" s="237">
        <v>1</v>
      </c>
      <c r="O25" s="237">
        <v>3</v>
      </c>
      <c r="P25" s="237">
        <v>1</v>
      </c>
      <c r="Q25" s="237">
        <v>1</v>
      </c>
      <c r="R25" s="237">
        <v>1</v>
      </c>
      <c r="S25" s="237">
        <v>2</v>
      </c>
      <c r="T25" s="237">
        <v>2</v>
      </c>
      <c r="U25" s="237">
        <v>4</v>
      </c>
      <c r="V25" s="237">
        <v>2</v>
      </c>
      <c r="W25" s="237">
        <v>2</v>
      </c>
      <c r="X25" s="237">
        <v>3</v>
      </c>
      <c r="Y25" s="237">
        <v>4</v>
      </c>
      <c r="Z25" s="237">
        <v>3</v>
      </c>
      <c r="AA25" s="237">
        <v>2</v>
      </c>
      <c r="AB25" s="237">
        <v>1</v>
      </c>
      <c r="AC25" s="237">
        <v>4</v>
      </c>
      <c r="AD25" s="237">
        <v>4</v>
      </c>
      <c r="AE25" s="92">
        <v>3</v>
      </c>
      <c r="AF25" s="92">
        <v>3</v>
      </c>
      <c r="AG25" s="92">
        <v>4</v>
      </c>
      <c r="AH25" s="92">
        <v>3</v>
      </c>
      <c r="AI25" s="92">
        <v>1</v>
      </c>
      <c r="AJ25" s="92">
        <v>4</v>
      </c>
      <c r="AK25" s="92">
        <v>3</v>
      </c>
      <c r="AL25" s="92">
        <v>2</v>
      </c>
      <c r="AM25" s="92">
        <v>2</v>
      </c>
      <c r="AN25" s="92">
        <v>1</v>
      </c>
      <c r="AO25" s="92">
        <v>2</v>
      </c>
      <c r="AP25" s="92">
        <v>2</v>
      </c>
      <c r="AQ25" s="92">
        <v>2</v>
      </c>
      <c r="AR25" s="92">
        <v>3</v>
      </c>
      <c r="AS25" s="92">
        <v>1</v>
      </c>
      <c r="AT25" s="92">
        <v>2</v>
      </c>
      <c r="AU25" s="92">
        <v>2</v>
      </c>
      <c r="AV25" s="92">
        <v>2</v>
      </c>
      <c r="AW25" s="92">
        <v>1</v>
      </c>
      <c r="AX25" s="92">
        <v>4</v>
      </c>
      <c r="AY25" s="92">
        <v>1</v>
      </c>
      <c r="AZ25" s="92">
        <v>4</v>
      </c>
      <c r="BA25" s="92">
        <v>3</v>
      </c>
      <c r="BB25" s="92">
        <v>2</v>
      </c>
      <c r="BC25" s="92">
        <v>4</v>
      </c>
      <c r="BD25" s="92">
        <v>1</v>
      </c>
      <c r="BE25" s="169">
        <v>1</v>
      </c>
      <c r="BF25" s="169">
        <v>2</v>
      </c>
      <c r="BG25" s="169">
        <v>1</v>
      </c>
      <c r="BH25" s="169">
        <v>2</v>
      </c>
      <c r="BI25" s="169">
        <v>2</v>
      </c>
      <c r="BJ25" s="169">
        <v>2</v>
      </c>
      <c r="BK25" s="169">
        <v>2</v>
      </c>
      <c r="BL25" s="250">
        <v>2</v>
      </c>
    </row>
    <row r="26" spans="1:64" ht="12.75" customHeight="1">
      <c r="A26" s="140">
        <f>'СПИСОК КЛАССА'!J26</f>
        <v>1</v>
      </c>
      <c r="B26" s="90">
        <v>2</v>
      </c>
      <c r="C26" s="91">
        <f>IF(NOT(ISBLANK('СПИСОК КЛАССА'!C26)),'СПИСОК КЛАССА'!C26,"")</f>
        <v>2</v>
      </c>
      <c r="D26" s="135" t="str">
        <f>IF(NOT(ISBLANK('СПИСОК КЛАССА'!D26)),IF($A26=1,'СПИСОК КЛАССА'!D26, "УЧЕНИК НЕ ЗАПОЛНЯЛ АНКЕТУ"),"")</f>
        <v/>
      </c>
      <c r="E26" s="154"/>
      <c r="F26" s="237">
        <v>2</v>
      </c>
      <c r="G26" s="237">
        <v>4</v>
      </c>
      <c r="H26" s="237">
        <v>1</v>
      </c>
      <c r="I26" s="237">
        <v>3</v>
      </c>
      <c r="J26" s="237">
        <v>1</v>
      </c>
      <c r="K26" s="237">
        <v>1</v>
      </c>
      <c r="L26" s="237">
        <v>1</v>
      </c>
      <c r="M26" s="237">
        <v>1</v>
      </c>
      <c r="N26" s="237">
        <v>2</v>
      </c>
      <c r="O26" s="237">
        <v>1</v>
      </c>
      <c r="P26" s="237">
        <v>1</v>
      </c>
      <c r="Q26" s="237">
        <v>4</v>
      </c>
      <c r="R26" s="237">
        <v>1</v>
      </c>
      <c r="S26" s="237">
        <v>1</v>
      </c>
      <c r="T26" s="237">
        <v>3</v>
      </c>
      <c r="U26" s="237">
        <v>4</v>
      </c>
      <c r="V26" s="237">
        <v>1</v>
      </c>
      <c r="W26" s="237">
        <v>4</v>
      </c>
      <c r="X26" s="237">
        <v>1</v>
      </c>
      <c r="Y26" s="237">
        <v>4</v>
      </c>
      <c r="Z26" s="237">
        <v>5</v>
      </c>
      <c r="AA26" s="237">
        <v>4</v>
      </c>
      <c r="AB26" s="237">
        <v>3</v>
      </c>
      <c r="AC26" s="237">
        <v>5</v>
      </c>
      <c r="AD26" s="237">
        <v>4</v>
      </c>
      <c r="AE26" s="92">
        <v>2</v>
      </c>
      <c r="AF26" s="92">
        <v>4</v>
      </c>
      <c r="AG26" s="92">
        <v>3</v>
      </c>
      <c r="AH26" s="92">
        <v>3</v>
      </c>
      <c r="AI26" s="92">
        <v>2</v>
      </c>
      <c r="AJ26" s="92">
        <v>4</v>
      </c>
      <c r="AK26" s="92">
        <v>2</v>
      </c>
      <c r="AL26" s="92">
        <v>2</v>
      </c>
      <c r="AM26" s="92">
        <v>1</v>
      </c>
      <c r="AN26" s="92">
        <v>2</v>
      </c>
      <c r="AO26" s="92">
        <v>1</v>
      </c>
      <c r="AP26" s="92">
        <v>2</v>
      </c>
      <c r="AQ26" s="92">
        <v>1</v>
      </c>
      <c r="AR26" s="92">
        <v>3</v>
      </c>
      <c r="AS26" s="92">
        <v>1</v>
      </c>
      <c r="AT26" s="92">
        <v>2</v>
      </c>
      <c r="AU26" s="92">
        <v>2</v>
      </c>
      <c r="AV26" s="92">
        <v>4</v>
      </c>
      <c r="AW26" s="92">
        <v>2</v>
      </c>
      <c r="AX26" s="92">
        <v>1</v>
      </c>
      <c r="AY26" s="92">
        <v>1</v>
      </c>
      <c r="AZ26" s="92">
        <v>3</v>
      </c>
      <c r="BA26" s="92">
        <v>2</v>
      </c>
      <c r="BB26" s="92">
        <v>1</v>
      </c>
      <c r="BC26" s="92">
        <v>2</v>
      </c>
      <c r="BD26" s="92">
        <v>3</v>
      </c>
      <c r="BE26" s="169">
        <v>3</v>
      </c>
      <c r="BF26" s="169">
        <v>1</v>
      </c>
      <c r="BG26" s="169">
        <v>1</v>
      </c>
      <c r="BH26" s="169">
        <v>1</v>
      </c>
      <c r="BI26" s="169">
        <v>2</v>
      </c>
      <c r="BJ26" s="169">
        <v>2</v>
      </c>
      <c r="BK26" s="169">
        <v>1</v>
      </c>
      <c r="BL26" s="250">
        <v>1</v>
      </c>
    </row>
    <row r="27" spans="1:64" ht="12.75" customHeight="1">
      <c r="A27" s="140">
        <f>'СПИСОК КЛАССА'!J27</f>
        <v>1</v>
      </c>
      <c r="B27" s="90">
        <v>3</v>
      </c>
      <c r="C27" s="91">
        <f>IF(NOT(ISBLANK('СПИСОК КЛАССА'!C27)),'СПИСОК КЛАССА'!C27,"")</f>
        <v>3</v>
      </c>
      <c r="D27" s="135" t="str">
        <f>IF(NOT(ISBLANK('СПИСОК КЛАССА'!D27)),IF($A27=1,'СПИСОК КЛАССА'!D27, "УЧЕНИК НЕ ЗАПОЛНЯЛ АНКЕТУ"),"")</f>
        <v/>
      </c>
      <c r="E27" s="154"/>
      <c r="F27" s="237">
        <v>1</v>
      </c>
      <c r="G27" s="237">
        <v>2</v>
      </c>
      <c r="H27" s="237">
        <v>3</v>
      </c>
      <c r="I27" s="237">
        <v>2</v>
      </c>
      <c r="J27" s="237">
        <v>2</v>
      </c>
      <c r="K27" s="237">
        <v>2</v>
      </c>
      <c r="L27" s="237">
        <v>1</v>
      </c>
      <c r="M27" s="237">
        <v>1</v>
      </c>
      <c r="N27" s="237">
        <v>1</v>
      </c>
      <c r="O27" s="237">
        <v>1</v>
      </c>
      <c r="P27" s="237">
        <v>2</v>
      </c>
      <c r="Q27" s="237">
        <v>4</v>
      </c>
      <c r="R27" s="237">
        <v>1</v>
      </c>
      <c r="S27" s="237">
        <v>1</v>
      </c>
      <c r="T27" s="237">
        <v>3</v>
      </c>
      <c r="U27" s="237">
        <v>4</v>
      </c>
      <c r="V27" s="237">
        <v>1</v>
      </c>
      <c r="W27" s="237">
        <v>3</v>
      </c>
      <c r="X27" s="237">
        <v>1</v>
      </c>
      <c r="Y27" s="237">
        <v>4</v>
      </c>
      <c r="Z27" s="237">
        <v>5</v>
      </c>
      <c r="AA27" s="237">
        <v>4</v>
      </c>
      <c r="AB27" s="237">
        <v>4</v>
      </c>
      <c r="AC27" s="237">
        <v>5</v>
      </c>
      <c r="AD27" s="237">
        <v>2</v>
      </c>
      <c r="AE27" s="92">
        <v>3</v>
      </c>
      <c r="AF27" s="92">
        <v>4</v>
      </c>
      <c r="AG27" s="92">
        <v>3</v>
      </c>
      <c r="AH27" s="92">
        <v>4</v>
      </c>
      <c r="AI27" s="92">
        <v>4</v>
      </c>
      <c r="AJ27" s="92">
        <v>2</v>
      </c>
      <c r="AK27" s="92">
        <v>2</v>
      </c>
      <c r="AL27" s="92">
        <v>4</v>
      </c>
      <c r="AM27" s="92">
        <v>2</v>
      </c>
      <c r="AN27" s="92">
        <v>1</v>
      </c>
      <c r="AO27" s="92">
        <v>1</v>
      </c>
      <c r="AP27" s="92">
        <v>2</v>
      </c>
      <c r="AQ27" s="92">
        <v>2</v>
      </c>
      <c r="AR27" s="92">
        <v>3</v>
      </c>
      <c r="AS27" s="92">
        <v>1</v>
      </c>
      <c r="AT27" s="92">
        <v>2</v>
      </c>
      <c r="AU27" s="92">
        <v>3</v>
      </c>
      <c r="AV27" s="92">
        <v>3</v>
      </c>
      <c r="AW27" s="92">
        <v>2</v>
      </c>
      <c r="AX27" s="92">
        <v>3</v>
      </c>
      <c r="AY27" s="92">
        <v>2</v>
      </c>
      <c r="AZ27" s="92">
        <v>3</v>
      </c>
      <c r="BA27" s="92">
        <v>2</v>
      </c>
      <c r="BB27" s="92">
        <v>1</v>
      </c>
      <c r="BC27" s="92">
        <v>3</v>
      </c>
      <c r="BD27" s="92">
        <v>3</v>
      </c>
      <c r="BE27" s="169">
        <v>2</v>
      </c>
      <c r="BF27" s="169">
        <v>1</v>
      </c>
      <c r="BG27" s="169">
        <v>1</v>
      </c>
      <c r="BH27" s="169">
        <v>1</v>
      </c>
      <c r="BI27" s="169">
        <v>1</v>
      </c>
      <c r="BJ27" s="169">
        <v>1</v>
      </c>
      <c r="BK27" s="169">
        <v>1</v>
      </c>
      <c r="BL27" s="250">
        <v>1</v>
      </c>
    </row>
    <row r="28" spans="1:64" ht="12.75" customHeight="1">
      <c r="A28" s="140">
        <f>'СПИСОК КЛАССА'!J28</f>
        <v>1</v>
      </c>
      <c r="B28" s="90">
        <v>4</v>
      </c>
      <c r="C28" s="91">
        <f>IF(NOT(ISBLANK('СПИСОК КЛАССА'!C28)),'СПИСОК КЛАССА'!C28,"")</f>
        <v>4</v>
      </c>
      <c r="D28" s="135" t="str">
        <f>IF(NOT(ISBLANK('СПИСОК КЛАССА'!D28)),IF($A28=1,'СПИСОК КЛАССА'!D28, "УЧЕНИК НЕ ЗАПОЛНЯЛ АНКЕТУ"),"")</f>
        <v/>
      </c>
      <c r="E28" s="154"/>
      <c r="F28" s="237">
        <v>2</v>
      </c>
      <c r="G28" s="237">
        <v>4</v>
      </c>
      <c r="H28" s="237">
        <v>2</v>
      </c>
      <c r="I28" s="237">
        <v>4</v>
      </c>
      <c r="J28" s="237">
        <v>4</v>
      </c>
      <c r="K28" s="237">
        <v>3</v>
      </c>
      <c r="L28" s="237">
        <v>1</v>
      </c>
      <c r="M28" s="237">
        <v>1</v>
      </c>
      <c r="N28" s="237">
        <v>2</v>
      </c>
      <c r="O28" s="237">
        <v>1</v>
      </c>
      <c r="P28" s="237">
        <v>1</v>
      </c>
      <c r="Q28" s="237">
        <v>1</v>
      </c>
      <c r="R28" s="237">
        <v>4</v>
      </c>
      <c r="S28" s="237">
        <v>4</v>
      </c>
      <c r="T28" s="237">
        <v>3</v>
      </c>
      <c r="U28" s="237">
        <v>4</v>
      </c>
      <c r="V28" s="237">
        <v>2</v>
      </c>
      <c r="W28" s="237">
        <v>2</v>
      </c>
      <c r="X28" s="237">
        <v>3</v>
      </c>
      <c r="Y28" s="237">
        <v>1</v>
      </c>
      <c r="Z28" s="237">
        <v>2</v>
      </c>
      <c r="AA28" s="237">
        <v>5</v>
      </c>
      <c r="AB28" s="237">
        <v>5</v>
      </c>
      <c r="AC28" s="237">
        <v>5</v>
      </c>
      <c r="AD28" s="237">
        <v>4</v>
      </c>
      <c r="AE28" s="92">
        <v>2</v>
      </c>
      <c r="AF28" s="92">
        <v>4</v>
      </c>
      <c r="AG28" s="92">
        <v>4</v>
      </c>
      <c r="AH28" s="92">
        <v>3</v>
      </c>
      <c r="AI28" s="92">
        <v>3</v>
      </c>
      <c r="AJ28" s="92">
        <v>1</v>
      </c>
      <c r="AK28" s="92">
        <v>1</v>
      </c>
      <c r="AL28" s="92">
        <v>3</v>
      </c>
      <c r="AM28" s="92">
        <v>2</v>
      </c>
      <c r="AN28" s="92">
        <v>2</v>
      </c>
      <c r="AO28" s="92">
        <v>2</v>
      </c>
      <c r="AP28" s="92">
        <v>1</v>
      </c>
      <c r="AQ28" s="92">
        <v>2</v>
      </c>
      <c r="AR28" s="92">
        <v>3</v>
      </c>
      <c r="AS28" s="92">
        <v>1</v>
      </c>
      <c r="AT28" s="92">
        <v>2</v>
      </c>
      <c r="AU28" s="92">
        <v>1</v>
      </c>
      <c r="AV28" s="92">
        <v>2</v>
      </c>
      <c r="AW28" s="92">
        <v>2</v>
      </c>
      <c r="AX28" s="92">
        <v>1</v>
      </c>
      <c r="AY28" s="92">
        <v>2</v>
      </c>
      <c r="AZ28" s="92">
        <v>3</v>
      </c>
      <c r="BA28" s="92">
        <v>2</v>
      </c>
      <c r="BB28" s="92">
        <v>1</v>
      </c>
      <c r="BC28" s="92">
        <v>2</v>
      </c>
      <c r="BD28" s="92">
        <v>4</v>
      </c>
      <c r="BE28" s="169">
        <v>3</v>
      </c>
      <c r="BF28" s="169">
        <v>2</v>
      </c>
      <c r="BG28" s="169">
        <v>1</v>
      </c>
      <c r="BH28" s="169">
        <v>1</v>
      </c>
      <c r="BI28" s="169">
        <v>2</v>
      </c>
      <c r="BJ28" s="169">
        <v>2</v>
      </c>
      <c r="BK28" s="169">
        <v>2</v>
      </c>
      <c r="BL28" s="250">
        <v>2</v>
      </c>
    </row>
    <row r="29" spans="1:64" ht="12.75" customHeight="1">
      <c r="A29" s="140">
        <f>'СПИСОК КЛАССА'!J29</f>
        <v>1</v>
      </c>
      <c r="B29" s="90">
        <v>5</v>
      </c>
      <c r="C29" s="91">
        <f>IF(NOT(ISBLANK('СПИСОК КЛАССА'!C29)),'СПИСОК КЛАССА'!C29,"")</f>
        <v>5</v>
      </c>
      <c r="D29" s="135" t="str">
        <f>IF(NOT(ISBLANK('СПИСОК КЛАССА'!D29)),IF($A29=1,'СПИСОК КЛАССА'!D29, "УЧЕНИК НЕ ЗАПОЛНЯЛ АНКЕТУ"),"")</f>
        <v/>
      </c>
      <c r="E29" s="154"/>
      <c r="F29" s="237">
        <v>1</v>
      </c>
      <c r="G29" s="237">
        <v>4</v>
      </c>
      <c r="H29" s="237">
        <v>3</v>
      </c>
      <c r="I29" s="237">
        <v>1</v>
      </c>
      <c r="J29" s="237">
        <v>1</v>
      </c>
      <c r="K29" s="237">
        <v>2</v>
      </c>
      <c r="L29" s="237">
        <v>1</v>
      </c>
      <c r="M29" s="237">
        <v>1</v>
      </c>
      <c r="N29" s="237">
        <v>1</v>
      </c>
      <c r="O29" s="237">
        <v>1</v>
      </c>
      <c r="P29" s="237">
        <v>2</v>
      </c>
      <c r="Q29" s="237">
        <v>4</v>
      </c>
      <c r="R29" s="237">
        <v>3</v>
      </c>
      <c r="S29" s="237">
        <v>4</v>
      </c>
      <c r="T29" s="237">
        <v>1</v>
      </c>
      <c r="U29" s="237">
        <v>1</v>
      </c>
      <c r="V29" s="237">
        <v>2</v>
      </c>
      <c r="W29" s="237">
        <v>4</v>
      </c>
      <c r="X29" s="237">
        <v>2</v>
      </c>
      <c r="Y29" s="237">
        <v>3</v>
      </c>
      <c r="Z29" s="237">
        <v>3</v>
      </c>
      <c r="AA29" s="237">
        <v>4</v>
      </c>
      <c r="AB29" s="237">
        <v>4</v>
      </c>
      <c r="AC29" s="237">
        <v>5</v>
      </c>
      <c r="AD29" s="237">
        <v>2</v>
      </c>
      <c r="AE29" s="92">
        <v>1</v>
      </c>
      <c r="AF29" s="92">
        <v>4</v>
      </c>
      <c r="AG29" s="92">
        <v>3</v>
      </c>
      <c r="AH29" s="92">
        <v>4</v>
      </c>
      <c r="AI29" s="92">
        <v>3</v>
      </c>
      <c r="AJ29" s="92">
        <v>2</v>
      </c>
      <c r="AK29" s="92">
        <v>1</v>
      </c>
      <c r="AL29" s="92">
        <v>2</v>
      </c>
      <c r="AM29" s="92">
        <v>2</v>
      </c>
      <c r="AN29" s="92">
        <v>2</v>
      </c>
      <c r="AO29" s="92">
        <v>2</v>
      </c>
      <c r="AP29" s="92">
        <v>1</v>
      </c>
      <c r="AQ29" s="92">
        <v>1</v>
      </c>
      <c r="AR29" s="92">
        <v>4</v>
      </c>
      <c r="AS29" s="92">
        <v>2</v>
      </c>
      <c r="AT29" s="92">
        <v>2</v>
      </c>
      <c r="AU29" s="92">
        <v>2</v>
      </c>
      <c r="AV29" s="92">
        <v>2</v>
      </c>
      <c r="AW29" s="92">
        <v>2</v>
      </c>
      <c r="AX29" s="92">
        <v>1</v>
      </c>
      <c r="AY29" s="92">
        <v>1</v>
      </c>
      <c r="AZ29" s="92">
        <v>4</v>
      </c>
      <c r="BA29" s="92">
        <v>4</v>
      </c>
      <c r="BB29" s="92">
        <v>3</v>
      </c>
      <c r="BC29" s="92">
        <v>1</v>
      </c>
      <c r="BD29" s="92">
        <v>4</v>
      </c>
      <c r="BE29" s="169">
        <v>5</v>
      </c>
      <c r="BF29" s="169">
        <v>1</v>
      </c>
      <c r="BG29" s="169">
        <v>1</v>
      </c>
      <c r="BH29" s="169">
        <v>1</v>
      </c>
      <c r="BI29" s="169">
        <v>2</v>
      </c>
      <c r="BJ29" s="169">
        <v>2</v>
      </c>
      <c r="BK29" s="169">
        <v>1</v>
      </c>
      <c r="BL29" s="250">
        <v>1</v>
      </c>
    </row>
    <row r="30" spans="1:64" ht="12.75" customHeight="1">
      <c r="A30" s="140">
        <f>'СПИСОК КЛАССА'!J30</f>
        <v>1</v>
      </c>
      <c r="B30" s="90">
        <v>6</v>
      </c>
      <c r="C30" s="91">
        <f>IF(NOT(ISBLANK('СПИСОК КЛАССА'!C30)),'СПИСОК КЛАССА'!C30,"")</f>
        <v>6</v>
      </c>
      <c r="D30" s="135" t="str">
        <f>IF(NOT(ISBLANK('СПИСОК КЛАССА'!D30)),IF($A30=1,'СПИСОК КЛАССА'!D30, "УЧЕНИК НЕ ЗАПОЛНЯЛ АНКЕТУ"),"")</f>
        <v/>
      </c>
      <c r="E30" s="154"/>
      <c r="F30" s="237">
        <v>1</v>
      </c>
      <c r="G30" s="237">
        <v>3</v>
      </c>
      <c r="H30" s="237">
        <v>4</v>
      </c>
      <c r="I30" s="237">
        <v>2</v>
      </c>
      <c r="J30" s="237">
        <v>1</v>
      </c>
      <c r="K30" s="237">
        <v>1</v>
      </c>
      <c r="L30" s="237">
        <v>1</v>
      </c>
      <c r="M30" s="237">
        <v>2</v>
      </c>
      <c r="N30" s="237">
        <v>1</v>
      </c>
      <c r="O30" s="237">
        <v>1</v>
      </c>
      <c r="P30" s="237">
        <v>1</v>
      </c>
      <c r="Q30" s="237">
        <v>4</v>
      </c>
      <c r="R30" s="237">
        <v>1</v>
      </c>
      <c r="S30" s="237">
        <v>1</v>
      </c>
      <c r="T30" s="237">
        <v>4</v>
      </c>
      <c r="U30" s="237">
        <v>4</v>
      </c>
      <c r="V30" s="237">
        <v>3</v>
      </c>
      <c r="W30" s="237">
        <v>4</v>
      </c>
      <c r="X30" s="237">
        <v>1</v>
      </c>
      <c r="Y30" s="237">
        <v>3</v>
      </c>
      <c r="Z30" s="237">
        <v>3</v>
      </c>
      <c r="AA30" s="237">
        <v>3</v>
      </c>
      <c r="AB30" s="237">
        <v>4</v>
      </c>
      <c r="AC30" s="237">
        <v>5</v>
      </c>
      <c r="AD30" s="237">
        <v>3</v>
      </c>
      <c r="AE30" s="92">
        <v>3</v>
      </c>
      <c r="AF30" s="92">
        <v>4</v>
      </c>
      <c r="AG30" s="92">
        <v>4</v>
      </c>
      <c r="AH30" s="92">
        <v>2</v>
      </c>
      <c r="AI30" s="92">
        <v>2</v>
      </c>
      <c r="AJ30" s="92">
        <v>2</v>
      </c>
      <c r="AK30" s="92">
        <v>1</v>
      </c>
      <c r="AL30" s="92">
        <v>2</v>
      </c>
      <c r="AM30" s="92">
        <v>1</v>
      </c>
      <c r="AN30" s="92">
        <v>2</v>
      </c>
      <c r="AO30" s="92">
        <v>2</v>
      </c>
      <c r="AP30" s="92">
        <v>1</v>
      </c>
      <c r="AQ30" s="92">
        <v>1</v>
      </c>
      <c r="AR30" s="92">
        <v>4</v>
      </c>
      <c r="AS30" s="92">
        <v>1</v>
      </c>
      <c r="AT30" s="92">
        <v>3</v>
      </c>
      <c r="AU30" s="92">
        <v>2</v>
      </c>
      <c r="AV30" s="92">
        <v>3</v>
      </c>
      <c r="AW30" s="92">
        <v>2</v>
      </c>
      <c r="AX30" s="92">
        <v>1</v>
      </c>
      <c r="AY30" s="92">
        <v>1</v>
      </c>
      <c r="AZ30" s="92">
        <v>4</v>
      </c>
      <c r="BA30" s="92">
        <v>4</v>
      </c>
      <c r="BB30" s="92">
        <v>2</v>
      </c>
      <c r="BC30" s="92">
        <v>2</v>
      </c>
      <c r="BD30" s="92">
        <v>4</v>
      </c>
      <c r="BE30" s="169">
        <v>2</v>
      </c>
      <c r="BF30" s="169">
        <v>1</v>
      </c>
      <c r="BG30" s="169">
        <v>1</v>
      </c>
      <c r="BH30" s="169">
        <v>1</v>
      </c>
      <c r="BI30" s="169">
        <v>1</v>
      </c>
      <c r="BJ30" s="169">
        <v>1</v>
      </c>
      <c r="BK30" s="169">
        <v>1</v>
      </c>
      <c r="BL30" s="250">
        <v>1</v>
      </c>
    </row>
    <row r="31" spans="1:64" ht="12.75" customHeight="1">
      <c r="A31" s="140">
        <f>'СПИСОК КЛАССА'!J31</f>
        <v>1</v>
      </c>
      <c r="B31" s="90">
        <v>7</v>
      </c>
      <c r="C31" s="91">
        <f>IF(NOT(ISBLANK('СПИСОК КЛАССА'!C31)),'СПИСОК КЛАССА'!C31,"")</f>
        <v>7</v>
      </c>
      <c r="D31" s="135" t="str">
        <f>IF(NOT(ISBLANK('СПИСОК КЛАССА'!D31)),IF($A31=1,'СПИСОК КЛАССА'!D31, "УЧЕНИК НЕ ЗАПОЛНЯЛ АНКЕТУ"),"")</f>
        <v/>
      </c>
      <c r="E31" s="154"/>
      <c r="F31" s="237">
        <v>2</v>
      </c>
      <c r="G31" s="237">
        <v>4</v>
      </c>
      <c r="H31" s="237">
        <v>2</v>
      </c>
      <c r="I31" s="237">
        <v>4</v>
      </c>
      <c r="J31" s="237">
        <v>4</v>
      </c>
      <c r="K31" s="237">
        <v>3</v>
      </c>
      <c r="L31" s="237">
        <v>1</v>
      </c>
      <c r="M31" s="237">
        <v>1</v>
      </c>
      <c r="N31" s="237">
        <v>2</v>
      </c>
      <c r="O31" s="237">
        <v>1</v>
      </c>
      <c r="P31" s="237">
        <v>1</v>
      </c>
      <c r="Q31" s="237">
        <v>1</v>
      </c>
      <c r="R31" s="237">
        <v>4</v>
      </c>
      <c r="S31" s="237">
        <v>4</v>
      </c>
      <c r="T31" s="237">
        <v>3</v>
      </c>
      <c r="U31" s="237">
        <v>4</v>
      </c>
      <c r="V31" s="237">
        <v>2</v>
      </c>
      <c r="W31" s="237">
        <v>2</v>
      </c>
      <c r="X31" s="237">
        <v>3</v>
      </c>
      <c r="Y31" s="237">
        <v>1</v>
      </c>
      <c r="Z31" s="237">
        <v>2</v>
      </c>
      <c r="AA31" s="237">
        <v>5</v>
      </c>
      <c r="AB31" s="237">
        <v>5</v>
      </c>
      <c r="AC31" s="237">
        <v>5</v>
      </c>
      <c r="AD31" s="237">
        <v>4</v>
      </c>
      <c r="AE31" s="92">
        <v>2</v>
      </c>
      <c r="AF31" s="92">
        <v>4</v>
      </c>
      <c r="AG31" s="92">
        <v>4</v>
      </c>
      <c r="AH31" s="92">
        <v>3</v>
      </c>
      <c r="AI31" s="92">
        <v>3</v>
      </c>
      <c r="AJ31" s="92">
        <v>1</v>
      </c>
      <c r="AK31" s="92">
        <v>1</v>
      </c>
      <c r="AL31" s="92">
        <v>3</v>
      </c>
      <c r="AM31" s="92">
        <v>2</v>
      </c>
      <c r="AN31" s="92">
        <v>2</v>
      </c>
      <c r="AO31" s="92">
        <v>2</v>
      </c>
      <c r="AP31" s="92">
        <v>1</v>
      </c>
      <c r="AQ31" s="92">
        <v>2</v>
      </c>
      <c r="AR31" s="92">
        <v>3</v>
      </c>
      <c r="AS31" s="92">
        <v>1</v>
      </c>
      <c r="AT31" s="92">
        <v>2</v>
      </c>
      <c r="AU31" s="92">
        <v>1</v>
      </c>
      <c r="AV31" s="92">
        <v>2</v>
      </c>
      <c r="AW31" s="92">
        <v>2</v>
      </c>
      <c r="AX31" s="92">
        <v>1</v>
      </c>
      <c r="AY31" s="92">
        <v>2</v>
      </c>
      <c r="AZ31" s="92">
        <v>3</v>
      </c>
      <c r="BA31" s="92">
        <v>2</v>
      </c>
      <c r="BB31" s="92">
        <v>1</v>
      </c>
      <c r="BC31" s="92">
        <v>2</v>
      </c>
      <c r="BD31" s="92">
        <v>4</v>
      </c>
      <c r="BE31" s="169">
        <v>3</v>
      </c>
      <c r="BF31" s="169">
        <v>2</v>
      </c>
      <c r="BG31" s="169">
        <v>1</v>
      </c>
      <c r="BH31" s="169">
        <v>1</v>
      </c>
      <c r="BI31" s="169">
        <v>2</v>
      </c>
      <c r="BJ31" s="169">
        <v>2</v>
      </c>
      <c r="BK31" s="169">
        <v>2</v>
      </c>
      <c r="BL31" s="250">
        <v>2</v>
      </c>
    </row>
    <row r="32" spans="1:64" ht="12.75" customHeight="1">
      <c r="A32" s="140">
        <f>'СПИСОК КЛАССА'!J32</f>
        <v>1</v>
      </c>
      <c r="B32" s="90">
        <v>8</v>
      </c>
      <c r="C32" s="91">
        <f>IF(NOT(ISBLANK('СПИСОК КЛАССА'!C32)),'СПИСОК КЛАССА'!C32,"")</f>
        <v>8</v>
      </c>
      <c r="D32" s="135" t="str">
        <f>IF(NOT(ISBLANK('СПИСОК КЛАССА'!D32)),IF($A32=1,'СПИСОК КЛАССА'!D32, "УЧЕНИК НЕ ЗАПОЛНЯЛ АНКЕТУ"),"")</f>
        <v/>
      </c>
      <c r="E32" s="154"/>
      <c r="F32" s="237">
        <v>4</v>
      </c>
      <c r="G32" s="237">
        <v>4</v>
      </c>
      <c r="H32" s="237">
        <v>3</v>
      </c>
      <c r="I32" s="237">
        <v>1</v>
      </c>
      <c r="J32" s="237">
        <v>3</v>
      </c>
      <c r="K32" s="237">
        <v>4</v>
      </c>
      <c r="L32" s="237">
        <v>1</v>
      </c>
      <c r="M32" s="237">
        <v>1</v>
      </c>
      <c r="N32" s="237">
        <v>2</v>
      </c>
      <c r="O32" s="237">
        <v>1</v>
      </c>
      <c r="P32" s="237">
        <v>2</v>
      </c>
      <c r="Q32" s="237">
        <v>4</v>
      </c>
      <c r="R32" s="237">
        <v>1</v>
      </c>
      <c r="S32" s="237">
        <v>2</v>
      </c>
      <c r="T32" s="237">
        <v>4</v>
      </c>
      <c r="U32" s="237">
        <v>4</v>
      </c>
      <c r="V32" s="237">
        <v>3</v>
      </c>
      <c r="W32" s="237">
        <v>3</v>
      </c>
      <c r="X32" s="237">
        <v>2</v>
      </c>
      <c r="Y32" s="237">
        <v>4</v>
      </c>
      <c r="Z32" s="237">
        <v>4</v>
      </c>
      <c r="AA32" s="237">
        <v>5</v>
      </c>
      <c r="AB32" s="237">
        <v>5</v>
      </c>
      <c r="AC32" s="237">
        <v>5</v>
      </c>
      <c r="AD32" s="237">
        <v>3</v>
      </c>
      <c r="AE32" s="92">
        <v>1</v>
      </c>
      <c r="AF32" s="92">
        <v>4</v>
      </c>
      <c r="AG32" s="92">
        <v>4</v>
      </c>
      <c r="AH32" s="92">
        <v>4</v>
      </c>
      <c r="AI32" s="92">
        <v>3</v>
      </c>
      <c r="AJ32" s="92">
        <v>1</v>
      </c>
      <c r="AK32" s="92">
        <v>3</v>
      </c>
      <c r="AL32" s="92">
        <v>4</v>
      </c>
      <c r="AM32" s="92">
        <v>2</v>
      </c>
      <c r="AN32" s="92">
        <v>2</v>
      </c>
      <c r="AO32" s="92">
        <v>2</v>
      </c>
      <c r="AP32" s="92">
        <v>1</v>
      </c>
      <c r="AQ32" s="92">
        <v>1</v>
      </c>
      <c r="AR32" s="92">
        <v>2</v>
      </c>
      <c r="AS32" s="92">
        <v>1</v>
      </c>
      <c r="AT32" s="92">
        <v>3</v>
      </c>
      <c r="AU32" s="92">
        <v>1</v>
      </c>
      <c r="AV32" s="92">
        <v>1</v>
      </c>
      <c r="AW32" s="92">
        <v>4</v>
      </c>
      <c r="AX32" s="92">
        <v>1</v>
      </c>
      <c r="AY32" s="92">
        <v>1</v>
      </c>
      <c r="AZ32" s="92">
        <v>4</v>
      </c>
      <c r="BA32" s="92">
        <v>4</v>
      </c>
      <c r="BB32" s="92">
        <v>1</v>
      </c>
      <c r="BC32" s="92">
        <v>1</v>
      </c>
      <c r="BD32" s="92">
        <v>4</v>
      </c>
      <c r="BE32" s="169">
        <v>3</v>
      </c>
      <c r="BF32" s="169">
        <v>1</v>
      </c>
      <c r="BG32" s="169">
        <v>1</v>
      </c>
      <c r="BH32" s="169">
        <v>1</v>
      </c>
      <c r="BI32" s="169">
        <v>2</v>
      </c>
      <c r="BJ32" s="169">
        <v>2</v>
      </c>
      <c r="BK32" s="169">
        <v>1</v>
      </c>
      <c r="BL32" s="250">
        <v>2</v>
      </c>
    </row>
    <row r="33" spans="1:64" ht="12.75" customHeight="1">
      <c r="A33" s="140">
        <f>'СПИСОК КЛАССА'!J33</f>
        <v>1</v>
      </c>
      <c r="B33" s="90">
        <v>9</v>
      </c>
      <c r="C33" s="91">
        <f>IF(NOT(ISBLANK('СПИСОК КЛАССА'!C33)),'СПИСОК КЛАССА'!C33,"")</f>
        <v>9</v>
      </c>
      <c r="D33" s="135" t="str">
        <f>IF(NOT(ISBLANK('СПИСОК КЛАССА'!D33)),IF($A33=1,'СПИСОК КЛАССА'!D33, "УЧЕНИК НЕ ЗАПОЛНЯЛ АНКЕТУ"),"")</f>
        <v/>
      </c>
      <c r="E33" s="154"/>
      <c r="F33" s="237">
        <v>1</v>
      </c>
      <c r="G33" s="237">
        <v>2</v>
      </c>
      <c r="H33" s="237">
        <v>3</v>
      </c>
      <c r="I33" s="237">
        <v>1</v>
      </c>
      <c r="J33" s="237">
        <v>1</v>
      </c>
      <c r="K33" s="237">
        <v>1</v>
      </c>
      <c r="L33" s="237">
        <v>1</v>
      </c>
      <c r="M33" s="237">
        <v>1</v>
      </c>
      <c r="N33" s="237">
        <v>1</v>
      </c>
      <c r="O33" s="237">
        <v>1</v>
      </c>
      <c r="P33" s="237">
        <v>1</v>
      </c>
      <c r="Q33" s="237">
        <v>3</v>
      </c>
      <c r="R33" s="237">
        <v>1</v>
      </c>
      <c r="S33" s="237">
        <v>1</v>
      </c>
      <c r="T33" s="237">
        <v>3</v>
      </c>
      <c r="U33" s="237">
        <v>3</v>
      </c>
      <c r="V33" s="237">
        <v>2</v>
      </c>
      <c r="W33" s="237">
        <v>3</v>
      </c>
      <c r="X33" s="237">
        <v>4</v>
      </c>
      <c r="Y33" s="237">
        <v>4</v>
      </c>
      <c r="Z33" s="237">
        <v>4</v>
      </c>
      <c r="AA33" s="237">
        <v>3</v>
      </c>
      <c r="AB33" s="237">
        <v>1</v>
      </c>
      <c r="AC33" s="237">
        <v>5</v>
      </c>
      <c r="AD33" s="237">
        <v>3</v>
      </c>
      <c r="AE33" s="92">
        <v>2</v>
      </c>
      <c r="AF33" s="92">
        <v>4</v>
      </c>
      <c r="AG33" s="92">
        <v>4</v>
      </c>
      <c r="AH33" s="92">
        <v>4</v>
      </c>
      <c r="AI33" s="92">
        <v>2</v>
      </c>
      <c r="AJ33" s="92">
        <v>1</v>
      </c>
      <c r="AK33" s="92">
        <v>1</v>
      </c>
      <c r="AL33" s="92">
        <v>1</v>
      </c>
      <c r="AM33" s="92">
        <v>1</v>
      </c>
      <c r="AN33" s="92">
        <v>1</v>
      </c>
      <c r="AO33" s="92">
        <v>1</v>
      </c>
      <c r="AP33" s="92">
        <v>1</v>
      </c>
      <c r="AQ33" s="92">
        <v>1</v>
      </c>
      <c r="AR33" s="92">
        <v>1</v>
      </c>
      <c r="AS33" s="92">
        <v>1</v>
      </c>
      <c r="AT33" s="92">
        <v>1</v>
      </c>
      <c r="AU33" s="92">
        <v>1</v>
      </c>
      <c r="AV33" s="92">
        <v>4</v>
      </c>
      <c r="AW33" s="92">
        <v>1</v>
      </c>
      <c r="AX33" s="92">
        <v>1</v>
      </c>
      <c r="AY33" s="92">
        <v>1</v>
      </c>
      <c r="AZ33" s="92">
        <v>4</v>
      </c>
      <c r="BA33" s="92">
        <v>1</v>
      </c>
      <c r="BB33" s="92">
        <v>2</v>
      </c>
      <c r="BC33" s="92">
        <v>1</v>
      </c>
      <c r="BD33" s="92">
        <v>4</v>
      </c>
      <c r="BE33" s="169">
        <v>3</v>
      </c>
      <c r="BF33" s="169">
        <v>2</v>
      </c>
      <c r="BG33" s="169">
        <v>1</v>
      </c>
      <c r="BH33" s="169">
        <v>1</v>
      </c>
      <c r="BI33" s="169">
        <v>1</v>
      </c>
      <c r="BJ33" s="169">
        <v>1</v>
      </c>
      <c r="BK33" s="169">
        <v>1</v>
      </c>
      <c r="BL33" s="250">
        <v>1</v>
      </c>
    </row>
    <row r="34" spans="1:64" ht="12.75" customHeight="1">
      <c r="A34" s="140">
        <f>'СПИСОК КЛАССА'!J34</f>
        <v>1</v>
      </c>
      <c r="B34" s="90">
        <v>10</v>
      </c>
      <c r="C34" s="91">
        <f>IF(NOT(ISBLANK('СПИСОК КЛАССА'!C34)),'СПИСОК КЛАССА'!C34,"")</f>
        <v>10</v>
      </c>
      <c r="D34" s="135" t="str">
        <f>IF(NOT(ISBLANK('СПИСОК КЛАССА'!D34)),IF($A34=1,'СПИСОК КЛАССА'!D34, "УЧЕНИК НЕ ЗАПОЛНЯЛ АНКЕТУ"),"")</f>
        <v/>
      </c>
      <c r="E34" s="154"/>
      <c r="F34" s="237">
        <v>1</v>
      </c>
      <c r="G34" s="237">
        <v>2</v>
      </c>
      <c r="H34" s="237">
        <v>2</v>
      </c>
      <c r="I34" s="237">
        <v>2</v>
      </c>
      <c r="J34" s="237">
        <v>2</v>
      </c>
      <c r="K34" s="237">
        <v>2</v>
      </c>
      <c r="L34" s="237">
        <v>1</v>
      </c>
      <c r="M34" s="237">
        <v>3</v>
      </c>
      <c r="N34" s="237">
        <v>1</v>
      </c>
      <c r="O34" s="237">
        <v>1</v>
      </c>
      <c r="P34" s="237">
        <v>1</v>
      </c>
      <c r="Q34" s="237">
        <v>4</v>
      </c>
      <c r="R34" s="237">
        <v>1</v>
      </c>
      <c r="S34" s="237">
        <v>1</v>
      </c>
      <c r="T34" s="237">
        <v>1</v>
      </c>
      <c r="U34" s="237">
        <v>1</v>
      </c>
      <c r="V34" s="237">
        <v>4</v>
      </c>
      <c r="W34" s="237">
        <v>1</v>
      </c>
      <c r="X34" s="237">
        <v>1</v>
      </c>
      <c r="Y34" s="237">
        <v>3</v>
      </c>
      <c r="Z34" s="237">
        <v>4</v>
      </c>
      <c r="AA34" s="237">
        <v>4</v>
      </c>
      <c r="AB34" s="237">
        <v>4</v>
      </c>
      <c r="AC34" s="237">
        <v>3</v>
      </c>
      <c r="AD34" s="237">
        <v>3</v>
      </c>
      <c r="AE34" s="92">
        <v>1</v>
      </c>
      <c r="AF34" s="92">
        <v>4</v>
      </c>
      <c r="AG34" s="92">
        <v>2</v>
      </c>
      <c r="AH34" s="92">
        <v>2</v>
      </c>
      <c r="AI34" s="92">
        <v>2</v>
      </c>
      <c r="AJ34" s="92">
        <v>2</v>
      </c>
      <c r="AK34" s="92">
        <v>1</v>
      </c>
      <c r="AL34" s="92">
        <v>1</v>
      </c>
      <c r="AM34" s="92">
        <v>1</v>
      </c>
      <c r="AN34" s="92">
        <v>2</v>
      </c>
      <c r="AO34" s="92">
        <v>2</v>
      </c>
      <c r="AP34" s="92">
        <v>2</v>
      </c>
      <c r="AQ34" s="92">
        <v>2</v>
      </c>
      <c r="AR34" s="92">
        <v>4</v>
      </c>
      <c r="AS34" s="92">
        <v>2</v>
      </c>
      <c r="AT34" s="92">
        <v>1</v>
      </c>
      <c r="AU34" s="92">
        <v>2</v>
      </c>
      <c r="AV34" s="92">
        <v>3</v>
      </c>
      <c r="AW34" s="92">
        <v>2</v>
      </c>
      <c r="AX34" s="92">
        <v>1</v>
      </c>
      <c r="AY34" s="92">
        <v>1</v>
      </c>
      <c r="AZ34" s="92">
        <v>1</v>
      </c>
      <c r="BA34" s="92">
        <v>1</v>
      </c>
      <c r="BB34" s="92">
        <v>1</v>
      </c>
      <c r="BC34" s="92">
        <v>1</v>
      </c>
      <c r="BD34" s="92">
        <v>1</v>
      </c>
      <c r="BE34" s="169">
        <v>3</v>
      </c>
      <c r="BF34" s="169">
        <v>1</v>
      </c>
      <c r="BG34" s="169">
        <v>1</v>
      </c>
      <c r="BH34" s="169">
        <v>1</v>
      </c>
      <c r="BI34" s="169">
        <v>1</v>
      </c>
      <c r="BJ34" s="169">
        <v>2</v>
      </c>
      <c r="BK34" s="169">
        <v>1</v>
      </c>
      <c r="BL34" s="250">
        <v>2</v>
      </c>
    </row>
    <row r="35" spans="1:64" ht="12.75" customHeight="1">
      <c r="A35" s="140">
        <f>'СПИСОК КЛАССА'!J35</f>
        <v>1</v>
      </c>
      <c r="B35" s="90">
        <v>11</v>
      </c>
      <c r="C35" s="91">
        <f>IF(NOT(ISBLANK('СПИСОК КЛАССА'!C35)),'СПИСОК КЛАССА'!C35,"")</f>
        <v>11</v>
      </c>
      <c r="D35" s="135" t="str">
        <f>IF(NOT(ISBLANK('СПИСОК КЛАССА'!D35)),IF($A35=1,'СПИСОК КЛАССА'!D35, "УЧЕНИК НЕ ЗАПОЛНЯЛ АНКЕТУ"),"")</f>
        <v/>
      </c>
      <c r="E35" s="154"/>
      <c r="F35" s="237">
        <v>2</v>
      </c>
      <c r="G35" s="237">
        <v>1</v>
      </c>
      <c r="H35" s="237">
        <v>3</v>
      </c>
      <c r="I35" s="237">
        <v>1</v>
      </c>
      <c r="J35" s="237">
        <v>2</v>
      </c>
      <c r="K35" s="237">
        <v>3</v>
      </c>
      <c r="L35" s="237">
        <v>1</v>
      </c>
      <c r="M35" s="237">
        <v>1</v>
      </c>
      <c r="N35" s="237">
        <v>2</v>
      </c>
      <c r="O35" s="237">
        <v>2</v>
      </c>
      <c r="P35" s="237">
        <v>2</v>
      </c>
      <c r="Q35" s="237">
        <v>3</v>
      </c>
      <c r="R35" s="237">
        <v>2</v>
      </c>
      <c r="S35" s="237">
        <v>2</v>
      </c>
      <c r="T35" s="237">
        <v>1</v>
      </c>
      <c r="U35" s="237">
        <v>1</v>
      </c>
      <c r="V35" s="237">
        <v>3</v>
      </c>
      <c r="W35" s="237">
        <v>2</v>
      </c>
      <c r="X35" s="237">
        <v>1</v>
      </c>
      <c r="Y35" s="237">
        <v>4</v>
      </c>
      <c r="Z35" s="237">
        <v>2</v>
      </c>
      <c r="AA35" s="237">
        <v>2</v>
      </c>
      <c r="AB35" s="237">
        <v>3</v>
      </c>
      <c r="AC35" s="237">
        <v>4</v>
      </c>
      <c r="AD35" s="237">
        <v>3</v>
      </c>
      <c r="AE35" s="92">
        <v>1</v>
      </c>
      <c r="AF35" s="92">
        <v>1</v>
      </c>
      <c r="AG35" s="92">
        <v>3</v>
      </c>
      <c r="AH35" s="92">
        <v>1</v>
      </c>
      <c r="AI35" s="92">
        <v>2</v>
      </c>
      <c r="AJ35" s="92">
        <v>1</v>
      </c>
      <c r="AK35" s="92">
        <v>1</v>
      </c>
      <c r="AL35" s="92">
        <v>2</v>
      </c>
      <c r="AM35" s="92">
        <v>1</v>
      </c>
      <c r="AN35" s="92">
        <v>2</v>
      </c>
      <c r="AO35" s="92">
        <v>2</v>
      </c>
      <c r="AP35" s="92">
        <v>1</v>
      </c>
      <c r="AQ35" s="92">
        <v>1</v>
      </c>
      <c r="AR35" s="92">
        <v>4</v>
      </c>
      <c r="AS35" s="92">
        <v>4</v>
      </c>
      <c r="AT35" s="92">
        <v>4</v>
      </c>
      <c r="AU35" s="92">
        <v>1</v>
      </c>
      <c r="AV35" s="92">
        <v>4</v>
      </c>
      <c r="AW35" s="92">
        <v>1</v>
      </c>
      <c r="AX35" s="92">
        <v>1</v>
      </c>
      <c r="AY35" s="92">
        <v>2</v>
      </c>
      <c r="AZ35" s="92">
        <v>3</v>
      </c>
      <c r="BA35" s="92">
        <v>1</v>
      </c>
      <c r="BB35" s="92">
        <v>1</v>
      </c>
      <c r="BC35" s="92">
        <v>1</v>
      </c>
      <c r="BD35" s="92">
        <v>4</v>
      </c>
      <c r="BE35" s="169">
        <v>3</v>
      </c>
      <c r="BF35" s="169">
        <v>1</v>
      </c>
      <c r="BG35" s="169">
        <v>1</v>
      </c>
      <c r="BH35" s="169">
        <v>1</v>
      </c>
      <c r="BI35" s="169">
        <v>2</v>
      </c>
      <c r="BJ35" s="169">
        <v>2</v>
      </c>
      <c r="BK35" s="169">
        <v>1</v>
      </c>
      <c r="BL35" s="250">
        <v>2</v>
      </c>
    </row>
    <row r="36" spans="1:64" ht="12.75" customHeight="1">
      <c r="A36" s="140">
        <f>'СПИСОК КЛАССА'!J36</f>
        <v>1</v>
      </c>
      <c r="B36" s="90">
        <v>12</v>
      </c>
      <c r="C36" s="91">
        <f>IF(NOT(ISBLANK('СПИСОК КЛАССА'!C36)),'СПИСОК КЛАССА'!C36,"")</f>
        <v>12</v>
      </c>
      <c r="D36" s="135" t="str">
        <f>IF(NOT(ISBLANK('СПИСОК КЛАССА'!D36)),IF($A36=1,'СПИСОК КЛАССА'!D36, "УЧЕНИК НЕ ЗАПОЛНЯЛ АНКЕТУ"),"")</f>
        <v/>
      </c>
      <c r="E36" s="154"/>
      <c r="F36" s="237">
        <v>1</v>
      </c>
      <c r="G36" s="237">
        <v>1</v>
      </c>
      <c r="H36" s="237">
        <v>1</v>
      </c>
      <c r="I36" s="237">
        <v>1</v>
      </c>
      <c r="J36" s="237">
        <v>1</v>
      </c>
      <c r="K36" s="237">
        <v>3</v>
      </c>
      <c r="L36" s="237">
        <v>1</v>
      </c>
      <c r="M36" s="237">
        <v>1</v>
      </c>
      <c r="N36" s="237">
        <v>1</v>
      </c>
      <c r="O36" s="237">
        <v>1</v>
      </c>
      <c r="P36" s="237">
        <v>2</v>
      </c>
      <c r="Q36" s="237">
        <v>4</v>
      </c>
      <c r="R36" s="237">
        <v>1</v>
      </c>
      <c r="S36" s="237">
        <v>4</v>
      </c>
      <c r="T36" s="237">
        <v>4</v>
      </c>
      <c r="U36" s="237">
        <v>4</v>
      </c>
      <c r="V36" s="237">
        <v>4</v>
      </c>
      <c r="W36" s="237">
        <v>4</v>
      </c>
      <c r="X36" s="237">
        <v>3</v>
      </c>
      <c r="Y36" s="237">
        <v>4</v>
      </c>
      <c r="Z36" s="237">
        <v>5</v>
      </c>
      <c r="AA36" s="237">
        <v>4</v>
      </c>
      <c r="AB36" s="237">
        <v>4</v>
      </c>
      <c r="AC36" s="237">
        <v>4</v>
      </c>
      <c r="AD36" s="237">
        <v>3</v>
      </c>
      <c r="AE36" s="92">
        <v>3</v>
      </c>
      <c r="AF36" s="92">
        <v>1</v>
      </c>
      <c r="AG36" s="92">
        <v>3</v>
      </c>
      <c r="AH36" s="92">
        <v>3</v>
      </c>
      <c r="AI36" s="92">
        <v>4</v>
      </c>
      <c r="AJ36" s="92">
        <v>3</v>
      </c>
      <c r="AK36" s="92">
        <v>3</v>
      </c>
      <c r="AL36" s="92">
        <v>3</v>
      </c>
      <c r="AM36" s="92">
        <v>1</v>
      </c>
      <c r="AN36" s="92">
        <v>2</v>
      </c>
      <c r="AO36" s="92">
        <v>1</v>
      </c>
      <c r="AP36" s="92">
        <v>2</v>
      </c>
      <c r="AQ36" s="92">
        <v>2</v>
      </c>
      <c r="AR36" s="92">
        <v>3</v>
      </c>
      <c r="AS36" s="92">
        <v>1</v>
      </c>
      <c r="AT36" s="92">
        <v>4</v>
      </c>
      <c r="AU36" s="92">
        <v>4</v>
      </c>
      <c r="AV36" s="92">
        <v>2</v>
      </c>
      <c r="AW36" s="92">
        <v>3</v>
      </c>
      <c r="AX36" s="92">
        <v>2</v>
      </c>
      <c r="AY36" s="92">
        <v>2</v>
      </c>
      <c r="AZ36" s="92">
        <v>4</v>
      </c>
      <c r="BA36" s="92">
        <v>4</v>
      </c>
      <c r="BB36" s="92">
        <v>1</v>
      </c>
      <c r="BC36" s="92">
        <v>2</v>
      </c>
      <c r="BD36" s="92">
        <v>3</v>
      </c>
      <c r="BE36" s="169">
        <v>5</v>
      </c>
      <c r="BF36" s="169">
        <v>1</v>
      </c>
      <c r="BG36" s="169">
        <v>1</v>
      </c>
      <c r="BH36" s="169">
        <v>1</v>
      </c>
      <c r="BI36" s="169">
        <v>2</v>
      </c>
      <c r="BJ36" s="169">
        <v>1</v>
      </c>
      <c r="BK36" s="169">
        <v>1</v>
      </c>
      <c r="BL36" s="250">
        <v>2</v>
      </c>
    </row>
    <row r="37" spans="1:64" ht="12.75" customHeight="1">
      <c r="A37" s="140">
        <f>'СПИСОК КЛАССА'!J37</f>
        <v>1</v>
      </c>
      <c r="B37" s="90">
        <v>13</v>
      </c>
      <c r="C37" s="91">
        <f>IF(NOT(ISBLANK('СПИСОК КЛАССА'!C37)),'СПИСОК КЛАССА'!C37,"")</f>
        <v>13</v>
      </c>
      <c r="D37" s="135" t="str">
        <f>IF(NOT(ISBLANK('СПИСОК КЛАССА'!D37)),IF($A37=1,'СПИСОК КЛАССА'!D37, "УЧЕНИК НЕ ЗАПОЛНЯЛ АНКЕТУ"),"")</f>
        <v/>
      </c>
      <c r="E37" s="154"/>
      <c r="F37" s="237">
        <v>1</v>
      </c>
      <c r="G37" s="237">
        <v>4</v>
      </c>
      <c r="H37" s="237">
        <v>2</v>
      </c>
      <c r="I37" s="237">
        <v>2</v>
      </c>
      <c r="J37" s="237">
        <v>2</v>
      </c>
      <c r="K37" s="237">
        <v>2</v>
      </c>
      <c r="L37" s="237">
        <v>1</v>
      </c>
      <c r="M37" s="237">
        <v>1</v>
      </c>
      <c r="N37" s="237">
        <v>1</v>
      </c>
      <c r="O37" s="237">
        <v>1</v>
      </c>
      <c r="P37" s="237">
        <v>1</v>
      </c>
      <c r="Q37" s="237">
        <v>4</v>
      </c>
      <c r="R37" s="237">
        <v>2</v>
      </c>
      <c r="S37" s="237">
        <v>2</v>
      </c>
      <c r="T37" s="237">
        <v>3</v>
      </c>
      <c r="U37" s="237">
        <v>4</v>
      </c>
      <c r="V37" s="237">
        <v>3</v>
      </c>
      <c r="W37" s="237">
        <v>4</v>
      </c>
      <c r="X37" s="237">
        <v>4</v>
      </c>
      <c r="Y37" s="237">
        <v>3</v>
      </c>
      <c r="Z37" s="237">
        <v>5</v>
      </c>
      <c r="AA37" s="237">
        <v>4</v>
      </c>
      <c r="AB37" s="237">
        <v>3</v>
      </c>
      <c r="AC37" s="237">
        <v>5</v>
      </c>
      <c r="AD37" s="237">
        <v>4</v>
      </c>
      <c r="AE37" s="92">
        <v>3</v>
      </c>
      <c r="AF37" s="92">
        <v>4</v>
      </c>
      <c r="AG37" s="92">
        <v>4</v>
      </c>
      <c r="AH37" s="92">
        <v>3</v>
      </c>
      <c r="AI37" s="92">
        <v>3</v>
      </c>
      <c r="AJ37" s="92">
        <v>3</v>
      </c>
      <c r="AK37" s="92">
        <v>4</v>
      </c>
      <c r="AL37" s="92">
        <v>1</v>
      </c>
      <c r="AM37" s="92">
        <v>2</v>
      </c>
      <c r="AN37" s="92">
        <v>2</v>
      </c>
      <c r="AO37" s="92">
        <v>1</v>
      </c>
      <c r="AP37" s="92">
        <v>2</v>
      </c>
      <c r="AQ37" s="92">
        <v>2</v>
      </c>
      <c r="AR37" s="92">
        <v>3</v>
      </c>
      <c r="AS37" s="92">
        <v>3</v>
      </c>
      <c r="AT37" s="92">
        <v>2</v>
      </c>
      <c r="AU37" s="92">
        <v>1</v>
      </c>
      <c r="AV37" s="92">
        <v>4</v>
      </c>
      <c r="AW37" s="92">
        <v>1</v>
      </c>
      <c r="AX37" s="92">
        <v>1</v>
      </c>
      <c r="AY37" s="92">
        <v>1</v>
      </c>
      <c r="AZ37" s="92">
        <v>4</v>
      </c>
      <c r="BA37" s="92">
        <v>1</v>
      </c>
      <c r="BB37" s="92">
        <v>2</v>
      </c>
      <c r="BC37" s="92">
        <v>1</v>
      </c>
      <c r="BD37" s="92">
        <v>4</v>
      </c>
      <c r="BE37" s="169">
        <v>3</v>
      </c>
      <c r="BF37" s="169">
        <v>1</v>
      </c>
      <c r="BG37" s="169">
        <v>1</v>
      </c>
      <c r="BH37" s="169">
        <v>1</v>
      </c>
      <c r="BI37" s="169">
        <v>2</v>
      </c>
      <c r="BJ37" s="169">
        <v>1</v>
      </c>
      <c r="BK37" s="169">
        <v>1</v>
      </c>
      <c r="BL37" s="250">
        <v>2</v>
      </c>
    </row>
    <row r="38" spans="1:64" ht="12.75" customHeight="1">
      <c r="A38" s="140">
        <f>'СПИСОК КЛАССА'!J38</f>
        <v>1</v>
      </c>
      <c r="B38" s="90">
        <v>14</v>
      </c>
      <c r="C38" s="91">
        <f>IF(NOT(ISBLANK('СПИСОК КЛАССА'!C38)),'СПИСОК КЛАССА'!C38,"")</f>
        <v>14</v>
      </c>
      <c r="D38" s="135" t="str">
        <f>IF(NOT(ISBLANK('СПИСОК КЛАССА'!D38)),IF($A38=1,'СПИСОК КЛАССА'!D38, "УЧЕНИК НЕ ЗАПОЛНЯЛ АНКЕТУ"),"")</f>
        <v/>
      </c>
      <c r="E38" s="154"/>
      <c r="F38" s="237">
        <v>1</v>
      </c>
      <c r="G38" s="237">
        <v>1</v>
      </c>
      <c r="H38" s="237">
        <v>1</v>
      </c>
      <c r="I38" s="237">
        <v>1</v>
      </c>
      <c r="J38" s="237">
        <v>1</v>
      </c>
      <c r="K38" s="237">
        <v>1</v>
      </c>
      <c r="L38" s="237">
        <v>1</v>
      </c>
      <c r="M38" s="237">
        <v>1</v>
      </c>
      <c r="N38" s="237">
        <v>1</v>
      </c>
      <c r="O38" s="237">
        <v>1</v>
      </c>
      <c r="P38" s="237">
        <v>1</v>
      </c>
      <c r="Q38" s="237">
        <v>4</v>
      </c>
      <c r="R38" s="237">
        <v>1</v>
      </c>
      <c r="S38" s="237">
        <v>1</v>
      </c>
      <c r="T38" s="237">
        <v>1</v>
      </c>
      <c r="U38" s="237">
        <v>1</v>
      </c>
      <c r="V38" s="237">
        <v>1</v>
      </c>
      <c r="W38" s="237">
        <v>4</v>
      </c>
      <c r="X38" s="237">
        <v>4</v>
      </c>
      <c r="Y38" s="237">
        <v>3</v>
      </c>
      <c r="Z38" s="237">
        <v>3</v>
      </c>
      <c r="AA38" s="237">
        <v>4</v>
      </c>
      <c r="AB38" s="237">
        <v>3</v>
      </c>
      <c r="AC38" s="237">
        <v>5</v>
      </c>
      <c r="AD38" s="237">
        <v>4</v>
      </c>
      <c r="AE38" s="92">
        <v>4</v>
      </c>
      <c r="AF38" s="92">
        <v>4</v>
      </c>
      <c r="AG38" s="92">
        <v>4</v>
      </c>
      <c r="AH38" s="92">
        <v>3</v>
      </c>
      <c r="AI38" s="92">
        <v>3</v>
      </c>
      <c r="AJ38" s="92">
        <v>4</v>
      </c>
      <c r="AK38" s="92">
        <v>1</v>
      </c>
      <c r="AL38" s="92">
        <v>4</v>
      </c>
      <c r="AM38" s="92">
        <v>1</v>
      </c>
      <c r="AN38" s="92">
        <v>2</v>
      </c>
      <c r="AO38" s="92">
        <v>2</v>
      </c>
      <c r="AP38" s="92">
        <v>2</v>
      </c>
      <c r="AQ38" s="92">
        <v>2</v>
      </c>
      <c r="AR38" s="92">
        <v>4</v>
      </c>
      <c r="AS38" s="92">
        <v>2</v>
      </c>
      <c r="AT38" s="92">
        <v>4</v>
      </c>
      <c r="AU38" s="92">
        <v>1</v>
      </c>
      <c r="AV38" s="92">
        <v>4</v>
      </c>
      <c r="AW38" s="92">
        <v>2</v>
      </c>
      <c r="AX38" s="92">
        <v>2</v>
      </c>
      <c r="AY38" s="92">
        <v>1</v>
      </c>
      <c r="AZ38" s="92">
        <v>4</v>
      </c>
      <c r="BA38" s="92">
        <v>1</v>
      </c>
      <c r="BB38" s="92">
        <v>1</v>
      </c>
      <c r="BC38" s="92">
        <v>1</v>
      </c>
      <c r="BD38" s="92">
        <v>4</v>
      </c>
      <c r="BE38" s="169">
        <v>5</v>
      </c>
      <c r="BF38" s="169">
        <v>2</v>
      </c>
      <c r="BG38" s="169">
        <v>1</v>
      </c>
      <c r="BH38" s="169">
        <v>1</v>
      </c>
      <c r="BI38" s="169">
        <v>2</v>
      </c>
      <c r="BJ38" s="169">
        <v>2</v>
      </c>
      <c r="BK38" s="169">
        <v>1</v>
      </c>
      <c r="BL38" s="250">
        <v>2</v>
      </c>
    </row>
    <row r="39" spans="1:64" ht="12.75" customHeight="1">
      <c r="A39" s="140">
        <f>'СПИСОК КЛАССА'!J39</f>
        <v>1</v>
      </c>
      <c r="B39" s="90">
        <v>15</v>
      </c>
      <c r="C39" s="91">
        <f>IF(NOT(ISBLANK('СПИСОК КЛАССА'!C39)),'СПИСОК КЛАССА'!C39,"")</f>
        <v>15</v>
      </c>
      <c r="D39" s="135" t="str">
        <f>IF(NOT(ISBLANK('СПИСОК КЛАССА'!D39)),IF($A39=1,'СПИСОК КЛАССА'!D39, "УЧЕНИК НЕ ЗАПОЛНЯЛ АНКЕТУ"),"")</f>
        <v/>
      </c>
      <c r="E39" s="154"/>
      <c r="F39" s="237">
        <v>1</v>
      </c>
      <c r="G39" s="237">
        <v>1</v>
      </c>
      <c r="H39" s="237">
        <v>1</v>
      </c>
      <c r="I39" s="237">
        <v>1</v>
      </c>
      <c r="J39" s="237">
        <v>1</v>
      </c>
      <c r="K39" s="237">
        <v>1</v>
      </c>
      <c r="L39" s="237">
        <v>1</v>
      </c>
      <c r="M39" s="237">
        <v>1</v>
      </c>
      <c r="N39" s="237">
        <v>1</v>
      </c>
      <c r="O39" s="237">
        <v>1</v>
      </c>
      <c r="P39" s="237">
        <v>1</v>
      </c>
      <c r="Q39" s="237">
        <v>4</v>
      </c>
      <c r="R39" s="237">
        <v>1</v>
      </c>
      <c r="S39" s="237">
        <v>1</v>
      </c>
      <c r="T39" s="237">
        <v>1</v>
      </c>
      <c r="U39" s="237">
        <v>1</v>
      </c>
      <c r="V39" s="237">
        <v>1</v>
      </c>
      <c r="W39" s="237">
        <v>4</v>
      </c>
      <c r="X39" s="237">
        <v>4</v>
      </c>
      <c r="Y39" s="237">
        <v>3</v>
      </c>
      <c r="Z39" s="237">
        <v>3</v>
      </c>
      <c r="AA39" s="237">
        <v>4</v>
      </c>
      <c r="AB39" s="237">
        <v>3</v>
      </c>
      <c r="AC39" s="237">
        <v>5</v>
      </c>
      <c r="AD39" s="237">
        <v>4</v>
      </c>
      <c r="AE39" s="92">
        <v>4</v>
      </c>
      <c r="AF39" s="92">
        <v>4</v>
      </c>
      <c r="AG39" s="92">
        <v>4</v>
      </c>
      <c r="AH39" s="92">
        <v>3</v>
      </c>
      <c r="AI39" s="92">
        <v>3</v>
      </c>
      <c r="AJ39" s="92">
        <v>4</v>
      </c>
      <c r="AK39" s="92">
        <v>1</v>
      </c>
      <c r="AL39" s="92">
        <v>4</v>
      </c>
      <c r="AM39" s="92">
        <v>1</v>
      </c>
      <c r="AN39" s="92">
        <v>2</v>
      </c>
      <c r="AO39" s="92">
        <v>2</v>
      </c>
      <c r="AP39" s="92">
        <v>2</v>
      </c>
      <c r="AQ39" s="92">
        <v>2</v>
      </c>
      <c r="AR39" s="92">
        <v>4</v>
      </c>
      <c r="AS39" s="92">
        <v>2</v>
      </c>
      <c r="AT39" s="92">
        <v>4</v>
      </c>
      <c r="AU39" s="92">
        <v>1</v>
      </c>
      <c r="AV39" s="92">
        <v>4</v>
      </c>
      <c r="AW39" s="92">
        <v>2</v>
      </c>
      <c r="AX39" s="92">
        <v>2</v>
      </c>
      <c r="AY39" s="92">
        <v>1</v>
      </c>
      <c r="AZ39" s="92">
        <v>4</v>
      </c>
      <c r="BA39" s="92">
        <v>1</v>
      </c>
      <c r="BB39" s="92">
        <v>1</v>
      </c>
      <c r="BC39" s="92">
        <v>1</v>
      </c>
      <c r="BD39" s="92">
        <v>4</v>
      </c>
      <c r="BE39" s="169">
        <v>5</v>
      </c>
      <c r="BF39" s="169">
        <v>2</v>
      </c>
      <c r="BG39" s="169">
        <v>1</v>
      </c>
      <c r="BH39" s="169">
        <v>1</v>
      </c>
      <c r="BI39" s="169">
        <v>2</v>
      </c>
      <c r="BJ39" s="169">
        <v>2</v>
      </c>
      <c r="BK39" s="169">
        <v>1</v>
      </c>
      <c r="BL39" s="250">
        <v>2</v>
      </c>
    </row>
    <row r="40" spans="1:64" ht="12.75" customHeight="1">
      <c r="A40" s="140">
        <f>'СПИСОК КЛАССА'!J40</f>
        <v>1</v>
      </c>
      <c r="B40" s="90">
        <v>16</v>
      </c>
      <c r="C40" s="91">
        <f>IF(NOT(ISBLANK('СПИСОК КЛАССА'!C40)),'СПИСОК КЛАССА'!C40,"")</f>
        <v>16</v>
      </c>
      <c r="D40" s="135" t="str">
        <f>IF(NOT(ISBLANK('СПИСОК КЛАССА'!D40)),IF($A40=1,'СПИСОК КЛАССА'!D40, "УЧЕНИК НЕ ЗАПОЛНЯЛ АНКЕТУ"),"")</f>
        <v/>
      </c>
      <c r="E40" s="154"/>
      <c r="F40" s="237">
        <v>1</v>
      </c>
      <c r="G40" s="237">
        <v>4</v>
      </c>
      <c r="H40" s="237">
        <v>4</v>
      </c>
      <c r="I40" s="237">
        <v>3</v>
      </c>
      <c r="J40" s="237">
        <v>4</v>
      </c>
      <c r="K40" s="237">
        <v>4</v>
      </c>
      <c r="L40" s="237">
        <v>1</v>
      </c>
      <c r="M40" s="237">
        <v>1</v>
      </c>
      <c r="N40" s="237">
        <v>2</v>
      </c>
      <c r="O40" s="237">
        <v>1</v>
      </c>
      <c r="P40" s="237">
        <v>1</v>
      </c>
      <c r="Q40" s="237">
        <v>4</v>
      </c>
      <c r="R40" s="237">
        <v>2</v>
      </c>
      <c r="S40" s="237">
        <v>4</v>
      </c>
      <c r="T40" s="237">
        <v>2</v>
      </c>
      <c r="U40" s="237">
        <v>2</v>
      </c>
      <c r="V40" s="237">
        <v>2</v>
      </c>
      <c r="W40" s="237">
        <v>4</v>
      </c>
      <c r="X40" s="237">
        <v>1</v>
      </c>
      <c r="Y40" s="237">
        <v>1</v>
      </c>
      <c r="Z40" s="237">
        <v>1</v>
      </c>
      <c r="AA40" s="237">
        <v>4</v>
      </c>
      <c r="AB40" s="237">
        <v>5</v>
      </c>
      <c r="AC40" s="237">
        <v>5</v>
      </c>
      <c r="AD40" s="237">
        <v>2</v>
      </c>
      <c r="AE40" s="92">
        <v>1</v>
      </c>
      <c r="AF40" s="92">
        <v>4</v>
      </c>
      <c r="AG40" s="92">
        <v>4</v>
      </c>
      <c r="AH40" s="92">
        <v>3</v>
      </c>
      <c r="AI40" s="92">
        <v>4</v>
      </c>
      <c r="AJ40" s="92">
        <v>4</v>
      </c>
      <c r="AK40" s="92">
        <v>2</v>
      </c>
      <c r="AL40" s="92">
        <v>4</v>
      </c>
      <c r="AM40" s="92">
        <v>1</v>
      </c>
      <c r="AN40" s="92">
        <v>1</v>
      </c>
      <c r="AO40" s="92">
        <v>1</v>
      </c>
      <c r="AP40" s="92">
        <v>2</v>
      </c>
      <c r="AQ40" s="92">
        <v>1</v>
      </c>
      <c r="AR40" s="92">
        <v>3</v>
      </c>
      <c r="AS40" s="92">
        <v>1</v>
      </c>
      <c r="AT40" s="92">
        <v>1</v>
      </c>
      <c r="AU40" s="92">
        <v>4</v>
      </c>
      <c r="AV40" s="92">
        <v>1</v>
      </c>
      <c r="AW40" s="92">
        <v>2</v>
      </c>
      <c r="AX40" s="92">
        <v>2</v>
      </c>
      <c r="AY40" s="92">
        <v>2</v>
      </c>
      <c r="AZ40" s="92">
        <v>4</v>
      </c>
      <c r="BA40" s="92">
        <v>4</v>
      </c>
      <c r="BB40" s="92">
        <v>1</v>
      </c>
      <c r="BC40" s="92">
        <v>2</v>
      </c>
      <c r="BD40" s="92">
        <v>4</v>
      </c>
      <c r="BE40" s="169">
        <v>5</v>
      </c>
      <c r="BF40" s="169">
        <v>1</v>
      </c>
      <c r="BG40" s="169">
        <v>1</v>
      </c>
      <c r="BH40" s="169">
        <v>1</v>
      </c>
      <c r="BI40" s="169">
        <v>2</v>
      </c>
      <c r="BJ40" s="169">
        <v>2</v>
      </c>
      <c r="BK40" s="169">
        <v>1</v>
      </c>
      <c r="BL40" s="250">
        <v>2</v>
      </c>
    </row>
    <row r="41" spans="1:64" ht="12.75" customHeight="1">
      <c r="A41" s="140">
        <f>'СПИСОК КЛАССА'!J41</f>
        <v>1</v>
      </c>
      <c r="B41" s="90">
        <v>17</v>
      </c>
      <c r="C41" s="91">
        <f>IF(NOT(ISBLANK('СПИСОК КЛАССА'!C41)),'СПИСОК КЛАССА'!C41,"")</f>
        <v>17</v>
      </c>
      <c r="D41" s="135" t="str">
        <f>IF(NOT(ISBLANK('СПИСОК КЛАССА'!D41)),IF($A41=1,'СПИСОК КЛАССА'!D41, "УЧЕНИК НЕ ЗАПОЛНЯЛ АНКЕТУ"),"")</f>
        <v/>
      </c>
      <c r="E41" s="154"/>
      <c r="F41" s="237">
        <v>1</v>
      </c>
      <c r="G41" s="237">
        <v>1</v>
      </c>
      <c r="H41" s="237">
        <v>2</v>
      </c>
      <c r="I41" s="237">
        <v>2</v>
      </c>
      <c r="J41" s="237">
        <v>2</v>
      </c>
      <c r="K41" s="237">
        <v>1</v>
      </c>
      <c r="L41" s="237">
        <v>2</v>
      </c>
      <c r="M41" s="237">
        <v>1</v>
      </c>
      <c r="N41" s="237">
        <v>1</v>
      </c>
      <c r="O41" s="237">
        <v>2</v>
      </c>
      <c r="P41" s="237">
        <v>1</v>
      </c>
      <c r="Q41" s="237">
        <v>1</v>
      </c>
      <c r="R41" s="237">
        <v>4</v>
      </c>
      <c r="S41" s="237">
        <v>4</v>
      </c>
      <c r="T41" s="237">
        <v>1</v>
      </c>
      <c r="U41" s="237">
        <v>4</v>
      </c>
      <c r="V41" s="237">
        <v>4</v>
      </c>
      <c r="W41" s="237">
        <v>1</v>
      </c>
      <c r="X41" s="237">
        <v>4</v>
      </c>
      <c r="Y41" s="237">
        <v>1</v>
      </c>
      <c r="Z41" s="237">
        <v>1</v>
      </c>
      <c r="AA41" s="237">
        <v>3</v>
      </c>
      <c r="AB41" s="237">
        <v>4</v>
      </c>
      <c r="AC41" s="237">
        <v>5</v>
      </c>
      <c r="AD41" s="237">
        <v>3</v>
      </c>
      <c r="AE41" s="92">
        <v>2</v>
      </c>
      <c r="AF41" s="92">
        <v>4</v>
      </c>
      <c r="AG41" s="92">
        <v>4</v>
      </c>
      <c r="AH41" s="92">
        <v>2</v>
      </c>
      <c r="AI41" s="92">
        <v>4</v>
      </c>
      <c r="AJ41" s="92">
        <v>4</v>
      </c>
      <c r="AK41" s="92">
        <v>1</v>
      </c>
      <c r="AL41" s="92">
        <v>1</v>
      </c>
      <c r="AM41" s="92">
        <v>1</v>
      </c>
      <c r="AN41" s="92">
        <v>1</v>
      </c>
      <c r="AO41" s="92">
        <v>1</v>
      </c>
      <c r="AP41" s="92">
        <v>1</v>
      </c>
      <c r="AQ41" s="92">
        <v>1</v>
      </c>
      <c r="AR41" s="92">
        <v>4</v>
      </c>
      <c r="AS41" s="92">
        <v>1</v>
      </c>
      <c r="AT41" s="92">
        <v>2</v>
      </c>
      <c r="AU41" s="92">
        <v>2</v>
      </c>
      <c r="AV41" s="92">
        <v>1</v>
      </c>
      <c r="AW41" s="92">
        <v>2</v>
      </c>
      <c r="AX41" s="92">
        <v>3</v>
      </c>
      <c r="AY41" s="92">
        <v>1</v>
      </c>
      <c r="AZ41" s="92">
        <v>4</v>
      </c>
      <c r="BA41" s="92">
        <v>2</v>
      </c>
      <c r="BB41" s="92">
        <v>2</v>
      </c>
      <c r="BC41" s="92">
        <v>1</v>
      </c>
      <c r="BD41" s="92">
        <v>3</v>
      </c>
      <c r="BE41" s="169">
        <v>3</v>
      </c>
      <c r="BF41" s="169">
        <v>2</v>
      </c>
      <c r="BG41" s="169">
        <v>1</v>
      </c>
      <c r="BH41" s="169">
        <v>1</v>
      </c>
      <c r="BI41" s="169">
        <v>2</v>
      </c>
      <c r="BJ41" s="169">
        <v>1</v>
      </c>
      <c r="BK41" s="169">
        <v>1</v>
      </c>
      <c r="BL41" s="250">
        <v>1</v>
      </c>
    </row>
    <row r="42" spans="1:64" ht="12.75" customHeight="1">
      <c r="A42" s="140">
        <f>'СПИСОК КЛАССА'!J42</f>
        <v>1</v>
      </c>
      <c r="B42" s="90">
        <v>18</v>
      </c>
      <c r="C42" s="91">
        <f>IF(NOT(ISBLANK('СПИСОК КЛАССА'!C42)),'СПИСОК КЛАССА'!C42,"")</f>
        <v>18</v>
      </c>
      <c r="D42" s="135" t="str">
        <f>IF(NOT(ISBLANK('СПИСОК КЛАССА'!D42)),IF($A42=1,'СПИСОК КЛАССА'!D42, "УЧЕНИК НЕ ЗАПОЛНЯЛ АНКЕТУ"),"")</f>
        <v/>
      </c>
      <c r="E42" s="154"/>
      <c r="F42" s="237">
        <v>1</v>
      </c>
      <c r="G42" s="237">
        <v>3</v>
      </c>
      <c r="H42" s="237">
        <v>4</v>
      </c>
      <c r="I42" s="237">
        <v>2</v>
      </c>
      <c r="J42" s="237">
        <v>1</v>
      </c>
      <c r="K42" s="237">
        <v>1</v>
      </c>
      <c r="L42" s="237">
        <v>1</v>
      </c>
      <c r="M42" s="237">
        <v>2</v>
      </c>
      <c r="N42" s="237">
        <v>1</v>
      </c>
      <c r="O42" s="237">
        <v>1</v>
      </c>
      <c r="P42" s="237">
        <v>1</v>
      </c>
      <c r="Q42" s="237">
        <v>4</v>
      </c>
      <c r="R42" s="237">
        <v>1</v>
      </c>
      <c r="S42" s="237">
        <v>1</v>
      </c>
      <c r="T42" s="237">
        <v>4</v>
      </c>
      <c r="U42" s="237">
        <v>4</v>
      </c>
      <c r="V42" s="237">
        <v>3</v>
      </c>
      <c r="W42" s="237">
        <v>4</v>
      </c>
      <c r="X42" s="237">
        <v>1</v>
      </c>
      <c r="Y42" s="237">
        <v>3</v>
      </c>
      <c r="Z42" s="237">
        <v>3</v>
      </c>
      <c r="AA42" s="237">
        <v>3</v>
      </c>
      <c r="AB42" s="237">
        <v>4</v>
      </c>
      <c r="AC42" s="237">
        <v>5</v>
      </c>
      <c r="AD42" s="237">
        <v>3</v>
      </c>
      <c r="AE42" s="92">
        <v>3</v>
      </c>
      <c r="AF42" s="92">
        <v>4</v>
      </c>
      <c r="AG42" s="92">
        <v>4</v>
      </c>
      <c r="AH42" s="92">
        <v>2</v>
      </c>
      <c r="AI42" s="92">
        <v>2</v>
      </c>
      <c r="AJ42" s="92">
        <v>2</v>
      </c>
      <c r="AK42" s="92">
        <v>1</v>
      </c>
      <c r="AL42" s="92">
        <v>2</v>
      </c>
      <c r="AM42" s="92">
        <v>1</v>
      </c>
      <c r="AN42" s="92">
        <v>2</v>
      </c>
      <c r="AO42" s="92">
        <v>2</v>
      </c>
      <c r="AP42" s="92">
        <v>1</v>
      </c>
      <c r="AQ42" s="92">
        <v>1</v>
      </c>
      <c r="AR42" s="92">
        <v>4</v>
      </c>
      <c r="AS42" s="92">
        <v>1</v>
      </c>
      <c r="AT42" s="92">
        <v>3</v>
      </c>
      <c r="AU42" s="92">
        <v>2</v>
      </c>
      <c r="AV42" s="92">
        <v>3</v>
      </c>
      <c r="AW42" s="92">
        <v>2</v>
      </c>
      <c r="AX42" s="92">
        <v>1</v>
      </c>
      <c r="AY42" s="92">
        <v>1</v>
      </c>
      <c r="AZ42" s="92">
        <v>4</v>
      </c>
      <c r="BA42" s="92">
        <v>4</v>
      </c>
      <c r="BB42" s="92">
        <v>2</v>
      </c>
      <c r="BC42" s="92">
        <v>2</v>
      </c>
      <c r="BD42" s="92">
        <v>4</v>
      </c>
      <c r="BE42" s="169">
        <v>2</v>
      </c>
      <c r="BF42" s="169">
        <v>1</v>
      </c>
      <c r="BG42" s="169">
        <v>1</v>
      </c>
      <c r="BH42" s="169">
        <v>1</v>
      </c>
      <c r="BI42" s="169">
        <v>1</v>
      </c>
      <c r="BJ42" s="169">
        <v>1</v>
      </c>
      <c r="BK42" s="169">
        <v>1</v>
      </c>
      <c r="BL42" s="250">
        <v>1</v>
      </c>
    </row>
    <row r="43" spans="1:64" ht="12.75" customHeight="1">
      <c r="A43" s="140">
        <f>'СПИСОК КЛАССА'!J43</f>
        <v>1</v>
      </c>
      <c r="B43" s="90">
        <v>19</v>
      </c>
      <c r="C43" s="91">
        <f>IF(NOT(ISBLANK('СПИСОК КЛАССА'!C43)),'СПИСОК КЛАССА'!C43,"")</f>
        <v>19</v>
      </c>
      <c r="D43" s="135" t="str">
        <f>IF(NOT(ISBLANK('СПИСОК КЛАССА'!D43)),IF($A43=1,'СПИСОК КЛАССА'!D43, "УЧЕНИК НЕ ЗАПОЛНЯЛ АНКЕТУ"),"")</f>
        <v/>
      </c>
      <c r="E43" s="154"/>
      <c r="F43" s="237">
        <v>1</v>
      </c>
      <c r="G43" s="237">
        <v>1</v>
      </c>
      <c r="H43" s="237">
        <v>4</v>
      </c>
      <c r="I43" s="237">
        <v>4</v>
      </c>
      <c r="J43" s="237">
        <v>4</v>
      </c>
      <c r="K43" s="237">
        <v>4</v>
      </c>
      <c r="L43" s="237">
        <v>1</v>
      </c>
      <c r="M43" s="237">
        <v>4</v>
      </c>
      <c r="N43" s="237">
        <v>2</v>
      </c>
      <c r="O43" s="237">
        <v>1</v>
      </c>
      <c r="P43" s="237">
        <v>3</v>
      </c>
      <c r="Q43" s="237">
        <v>2</v>
      </c>
      <c r="R43" s="237">
        <v>3</v>
      </c>
      <c r="S43" s="237">
        <v>4</v>
      </c>
      <c r="T43" s="237">
        <v>2</v>
      </c>
      <c r="U43" s="237">
        <v>2</v>
      </c>
      <c r="V43" s="237">
        <v>1</v>
      </c>
      <c r="W43" s="237">
        <v>4</v>
      </c>
      <c r="X43" s="237">
        <v>1</v>
      </c>
      <c r="Y43" s="237">
        <v>2</v>
      </c>
      <c r="Z43" s="237">
        <v>1</v>
      </c>
      <c r="AA43" s="237">
        <v>2</v>
      </c>
      <c r="AB43" s="237">
        <v>5</v>
      </c>
      <c r="AC43" s="237">
        <v>5</v>
      </c>
      <c r="AD43" s="237">
        <v>4</v>
      </c>
      <c r="AE43" s="92">
        <v>1</v>
      </c>
      <c r="AF43" s="92">
        <v>1</v>
      </c>
      <c r="AG43" s="92">
        <v>1</v>
      </c>
      <c r="AH43" s="92">
        <v>4</v>
      </c>
      <c r="AI43" s="92">
        <v>4</v>
      </c>
      <c r="AJ43" s="92">
        <v>4</v>
      </c>
      <c r="AK43" s="92">
        <v>1</v>
      </c>
      <c r="AL43" s="92">
        <v>4</v>
      </c>
      <c r="AM43" s="92">
        <v>1</v>
      </c>
      <c r="AN43" s="92">
        <v>1</v>
      </c>
      <c r="AO43" s="92">
        <v>1</v>
      </c>
      <c r="AP43" s="92">
        <v>1</v>
      </c>
      <c r="AQ43" s="92">
        <v>1</v>
      </c>
      <c r="AR43" s="92">
        <v>1</v>
      </c>
      <c r="AS43" s="92">
        <v>1</v>
      </c>
      <c r="AT43" s="92">
        <v>1</v>
      </c>
      <c r="AU43" s="92">
        <v>2</v>
      </c>
      <c r="AV43" s="92">
        <v>4</v>
      </c>
      <c r="AW43" s="92">
        <v>1</v>
      </c>
      <c r="AX43" s="92">
        <v>4</v>
      </c>
      <c r="AY43" s="92">
        <v>1</v>
      </c>
      <c r="AZ43" s="92">
        <v>3</v>
      </c>
      <c r="BA43" s="92">
        <v>2</v>
      </c>
      <c r="BB43" s="92">
        <v>1</v>
      </c>
      <c r="BC43" s="92">
        <v>1</v>
      </c>
      <c r="BD43" s="92">
        <v>3</v>
      </c>
      <c r="BE43" s="169">
        <v>3</v>
      </c>
      <c r="BF43" s="169">
        <v>1</v>
      </c>
      <c r="BG43" s="169">
        <v>1</v>
      </c>
      <c r="BH43" s="169">
        <v>1</v>
      </c>
      <c r="BI43" s="169">
        <v>2</v>
      </c>
      <c r="BJ43" s="169">
        <v>1</v>
      </c>
      <c r="BK43" s="169">
        <v>1</v>
      </c>
      <c r="BL43" s="250">
        <v>2</v>
      </c>
    </row>
    <row r="44" spans="1:64" ht="12.75" customHeight="1">
      <c r="A44" s="140">
        <f>'СПИСОК КЛАССА'!J44</f>
        <v>1</v>
      </c>
      <c r="B44" s="90">
        <v>20</v>
      </c>
      <c r="C44" s="91">
        <f>IF(NOT(ISBLANK('СПИСОК КЛАССА'!C44)),'СПИСОК КЛАССА'!C44,"")</f>
        <v>20</v>
      </c>
      <c r="D44" s="135" t="str">
        <f>IF(NOT(ISBLANK('СПИСОК КЛАССА'!D44)),IF($A44=1,'СПИСОК КЛАССА'!D44, "УЧЕНИК НЕ ЗАПОЛНЯЛ АНКЕТУ"),"")</f>
        <v/>
      </c>
      <c r="E44" s="154"/>
      <c r="F44" s="237">
        <v>2</v>
      </c>
      <c r="G44" s="237">
        <v>3</v>
      </c>
      <c r="H44" s="237">
        <v>1</v>
      </c>
      <c r="I44" s="237">
        <v>1</v>
      </c>
      <c r="J44" s="237">
        <v>4</v>
      </c>
      <c r="K44" s="237">
        <v>4</v>
      </c>
      <c r="L44" s="237">
        <v>1</v>
      </c>
      <c r="M44" s="237">
        <v>1</v>
      </c>
      <c r="N44" s="237">
        <v>1</v>
      </c>
      <c r="O44" s="237">
        <v>1</v>
      </c>
      <c r="P44" s="237">
        <v>1</v>
      </c>
      <c r="Q44" s="237">
        <v>4</v>
      </c>
      <c r="R44" s="237">
        <v>1</v>
      </c>
      <c r="S44" s="237">
        <v>3</v>
      </c>
      <c r="T44" s="237">
        <v>3</v>
      </c>
      <c r="U44" s="237">
        <v>1</v>
      </c>
      <c r="V44" s="237">
        <v>3</v>
      </c>
      <c r="W44" s="237">
        <v>2</v>
      </c>
      <c r="X44" s="237">
        <v>2</v>
      </c>
      <c r="Y44" s="237">
        <v>3</v>
      </c>
      <c r="Z44" s="237">
        <v>1</v>
      </c>
      <c r="AA44" s="237">
        <v>4</v>
      </c>
      <c r="AB44" s="237">
        <v>5</v>
      </c>
      <c r="AC44" s="237">
        <v>5</v>
      </c>
      <c r="AD44" s="237">
        <v>3</v>
      </c>
      <c r="AE44" s="92">
        <v>1</v>
      </c>
      <c r="AF44" s="92">
        <v>4</v>
      </c>
      <c r="AG44" s="92">
        <v>4</v>
      </c>
      <c r="AH44" s="92">
        <v>4</v>
      </c>
      <c r="AI44" s="92">
        <v>3</v>
      </c>
      <c r="AJ44" s="92">
        <v>2</v>
      </c>
      <c r="AK44" s="92">
        <v>4</v>
      </c>
      <c r="AL44" s="92">
        <v>1</v>
      </c>
      <c r="AM44" s="92">
        <v>1</v>
      </c>
      <c r="AN44" s="92">
        <v>2</v>
      </c>
      <c r="AO44" s="92">
        <v>2</v>
      </c>
      <c r="AP44" s="92">
        <v>1</v>
      </c>
      <c r="AQ44" s="92">
        <v>1</v>
      </c>
      <c r="AR44" s="92">
        <v>4</v>
      </c>
      <c r="AS44" s="92">
        <v>3</v>
      </c>
      <c r="AT44" s="92">
        <v>3</v>
      </c>
      <c r="AU44" s="92">
        <v>2</v>
      </c>
      <c r="AV44" s="92">
        <v>4</v>
      </c>
      <c r="AW44" s="92">
        <v>1</v>
      </c>
      <c r="AX44" s="92">
        <v>2</v>
      </c>
      <c r="AY44" s="92">
        <v>2</v>
      </c>
      <c r="AZ44" s="92">
        <v>2</v>
      </c>
      <c r="BA44" s="92">
        <v>4</v>
      </c>
      <c r="BB44" s="92">
        <v>1</v>
      </c>
      <c r="BC44" s="92">
        <v>2</v>
      </c>
      <c r="BD44" s="92">
        <v>4</v>
      </c>
      <c r="BE44" s="169">
        <v>1</v>
      </c>
      <c r="BF44" s="169">
        <v>1</v>
      </c>
      <c r="BG44" s="169">
        <v>2</v>
      </c>
      <c r="BH44" s="169">
        <v>1</v>
      </c>
      <c r="BI44" s="169">
        <v>2</v>
      </c>
      <c r="BJ44" s="169">
        <v>2</v>
      </c>
      <c r="BK44" s="169">
        <v>1</v>
      </c>
      <c r="BL44" s="250">
        <v>2</v>
      </c>
    </row>
    <row r="45" spans="1:64" ht="12.75" customHeight="1">
      <c r="A45" s="140">
        <f>'СПИСОК КЛАССА'!J45</f>
        <v>1</v>
      </c>
      <c r="B45" s="90">
        <v>21</v>
      </c>
      <c r="C45" s="91">
        <f>IF(NOT(ISBLANK('СПИСОК КЛАССА'!C45)),'СПИСОК КЛАССА'!C45,"")</f>
        <v>21</v>
      </c>
      <c r="D45" s="135" t="str">
        <f>IF(NOT(ISBLANK('СПИСОК КЛАССА'!D45)),IF($A45=1,'СПИСОК КЛАССА'!D45, "УЧЕНИК НЕ ЗАПОЛНЯЛ АНКЕТУ"),"")</f>
        <v/>
      </c>
      <c r="E45" s="154"/>
      <c r="F45" s="237">
        <v>1</v>
      </c>
      <c r="G45" s="237">
        <v>1</v>
      </c>
      <c r="H45" s="237">
        <v>4</v>
      </c>
      <c r="I45" s="237">
        <v>4</v>
      </c>
      <c r="J45" s="237">
        <v>2</v>
      </c>
      <c r="K45" s="237">
        <v>1</v>
      </c>
      <c r="L45" s="237">
        <v>1</v>
      </c>
      <c r="M45" s="237">
        <v>1</v>
      </c>
      <c r="N45" s="237">
        <v>2</v>
      </c>
      <c r="O45" s="237">
        <v>1</v>
      </c>
      <c r="P45" s="237">
        <v>3</v>
      </c>
      <c r="Q45" s="237">
        <v>4</v>
      </c>
      <c r="R45" s="237">
        <v>3</v>
      </c>
      <c r="S45" s="237">
        <v>3</v>
      </c>
      <c r="T45" s="237">
        <v>4</v>
      </c>
      <c r="U45" s="237">
        <v>4</v>
      </c>
      <c r="V45" s="237">
        <v>4</v>
      </c>
      <c r="W45" s="237">
        <v>2</v>
      </c>
      <c r="X45" s="237">
        <v>3</v>
      </c>
      <c r="Y45" s="237">
        <v>4</v>
      </c>
      <c r="Z45" s="237">
        <v>5</v>
      </c>
      <c r="AA45" s="237">
        <v>4</v>
      </c>
      <c r="AB45" s="237">
        <v>5</v>
      </c>
      <c r="AC45" s="237">
        <v>3</v>
      </c>
      <c r="AD45" s="237">
        <v>2</v>
      </c>
      <c r="AE45" s="92">
        <v>4</v>
      </c>
      <c r="AF45" s="92">
        <v>4</v>
      </c>
      <c r="AG45" s="92">
        <v>4</v>
      </c>
      <c r="AH45" s="92">
        <v>4</v>
      </c>
      <c r="AI45" s="92">
        <v>4</v>
      </c>
      <c r="AJ45" s="92">
        <v>4</v>
      </c>
      <c r="AK45" s="92">
        <v>2</v>
      </c>
      <c r="AL45" s="92">
        <v>1</v>
      </c>
      <c r="AM45" s="92">
        <v>2</v>
      </c>
      <c r="AN45" s="92">
        <v>2</v>
      </c>
      <c r="AO45" s="92">
        <v>2</v>
      </c>
      <c r="AP45" s="92">
        <v>2</v>
      </c>
      <c r="AQ45" s="92">
        <v>1</v>
      </c>
      <c r="AR45" s="92">
        <v>4</v>
      </c>
      <c r="AS45" s="92">
        <v>4</v>
      </c>
      <c r="AT45" s="92">
        <v>3</v>
      </c>
      <c r="AU45" s="92">
        <v>2</v>
      </c>
      <c r="AV45" s="92">
        <v>4</v>
      </c>
      <c r="AW45" s="92">
        <v>1</v>
      </c>
      <c r="AX45" s="92">
        <v>1</v>
      </c>
      <c r="AY45" s="92">
        <v>2</v>
      </c>
      <c r="AZ45" s="92">
        <v>3</v>
      </c>
      <c r="BA45" s="92">
        <v>3</v>
      </c>
      <c r="BB45" s="92">
        <v>2</v>
      </c>
      <c r="BC45" s="92">
        <v>1</v>
      </c>
      <c r="BD45" s="92">
        <v>2</v>
      </c>
      <c r="BE45" s="169">
        <v>3</v>
      </c>
      <c r="BF45" s="169">
        <v>1</v>
      </c>
      <c r="BG45" s="169">
        <v>1</v>
      </c>
      <c r="BH45" s="169">
        <v>1</v>
      </c>
      <c r="BI45" s="169">
        <v>2</v>
      </c>
      <c r="BJ45" s="169">
        <v>1</v>
      </c>
      <c r="BK45" s="169">
        <v>1</v>
      </c>
      <c r="BL45" s="250">
        <v>2</v>
      </c>
    </row>
    <row r="46" spans="1:64" ht="12.75" customHeight="1">
      <c r="A46" s="140">
        <f>'СПИСОК КЛАССА'!J46</f>
        <v>1</v>
      </c>
      <c r="B46" s="90">
        <v>22</v>
      </c>
      <c r="C46" s="91">
        <f>IF(NOT(ISBLANK('СПИСОК КЛАССА'!C46)),'СПИСОК КЛАССА'!C46,"")</f>
        <v>22</v>
      </c>
      <c r="D46" s="135" t="str">
        <f>IF(NOT(ISBLANK('СПИСОК КЛАССА'!D46)),IF($A46=1,'СПИСОК КЛАССА'!D46, "УЧЕНИК НЕ ЗАПОЛНЯЛ АНКЕТУ"),"")</f>
        <v/>
      </c>
      <c r="E46" s="154"/>
      <c r="F46" s="237">
        <v>1</v>
      </c>
      <c r="G46" s="237">
        <v>4</v>
      </c>
      <c r="H46" s="237">
        <v>4</v>
      </c>
      <c r="I46" s="237">
        <v>3</v>
      </c>
      <c r="J46" s="237">
        <v>2</v>
      </c>
      <c r="K46" s="237">
        <v>3</v>
      </c>
      <c r="L46" s="237">
        <v>1</v>
      </c>
      <c r="M46" s="237">
        <v>2</v>
      </c>
      <c r="N46" s="237">
        <v>1</v>
      </c>
      <c r="O46" s="237">
        <v>2</v>
      </c>
      <c r="P46" s="237">
        <v>2</v>
      </c>
      <c r="Q46" s="237">
        <v>2</v>
      </c>
      <c r="R46" s="237">
        <v>1</v>
      </c>
      <c r="S46" s="237">
        <v>1</v>
      </c>
      <c r="T46" s="237">
        <v>2</v>
      </c>
      <c r="U46" s="237">
        <v>4</v>
      </c>
      <c r="V46" s="237">
        <v>2</v>
      </c>
      <c r="W46" s="237">
        <v>3</v>
      </c>
      <c r="X46" s="237">
        <v>1</v>
      </c>
      <c r="Y46" s="237">
        <v>3</v>
      </c>
      <c r="Z46" s="237">
        <v>4</v>
      </c>
      <c r="AA46" s="237">
        <v>5</v>
      </c>
      <c r="AB46" s="237">
        <v>4</v>
      </c>
      <c r="AC46" s="237">
        <v>5</v>
      </c>
      <c r="AD46" s="237">
        <v>2</v>
      </c>
      <c r="AE46" s="92">
        <v>1</v>
      </c>
      <c r="AF46" s="92">
        <v>4</v>
      </c>
      <c r="AG46" s="92">
        <v>2</v>
      </c>
      <c r="AH46" s="92">
        <v>3</v>
      </c>
      <c r="AI46" s="92">
        <v>2</v>
      </c>
      <c r="AJ46" s="92">
        <v>2</v>
      </c>
      <c r="AK46" s="92">
        <v>1</v>
      </c>
      <c r="AL46" s="92">
        <v>2</v>
      </c>
      <c r="AM46" s="92">
        <v>2</v>
      </c>
      <c r="AN46" s="92">
        <v>2</v>
      </c>
      <c r="AO46" s="92">
        <v>1</v>
      </c>
      <c r="AP46" s="92">
        <v>1</v>
      </c>
      <c r="AQ46" s="92">
        <v>1</v>
      </c>
      <c r="AR46" s="92">
        <v>3</v>
      </c>
      <c r="AS46" s="92">
        <v>3</v>
      </c>
      <c r="AT46" s="92">
        <v>3</v>
      </c>
      <c r="AU46" s="92">
        <v>1</v>
      </c>
      <c r="AV46" s="92">
        <v>4</v>
      </c>
      <c r="AW46" s="92">
        <v>2</v>
      </c>
      <c r="AX46" s="92">
        <v>1</v>
      </c>
      <c r="AY46" s="92">
        <v>2</v>
      </c>
      <c r="AZ46" s="92">
        <v>2</v>
      </c>
      <c r="BA46" s="92">
        <v>1</v>
      </c>
      <c r="BB46" s="92">
        <v>1</v>
      </c>
      <c r="BC46" s="92">
        <v>3</v>
      </c>
      <c r="BD46" s="92">
        <v>1</v>
      </c>
      <c r="BE46" s="169">
        <v>3</v>
      </c>
      <c r="BF46" s="169">
        <v>2</v>
      </c>
      <c r="BG46" s="169">
        <v>1</v>
      </c>
      <c r="BH46" s="169">
        <v>1</v>
      </c>
      <c r="BI46" s="169">
        <v>2</v>
      </c>
      <c r="BJ46" s="169">
        <v>2</v>
      </c>
      <c r="BK46" s="169">
        <v>1</v>
      </c>
      <c r="BL46" s="250">
        <v>2</v>
      </c>
    </row>
    <row r="47" spans="1:64" ht="12.75" customHeight="1">
      <c r="A47" s="140">
        <f>'СПИСОК КЛАССА'!J47</f>
        <v>1</v>
      </c>
      <c r="B47" s="90">
        <v>23</v>
      </c>
      <c r="C47" s="91">
        <f>IF(NOT(ISBLANK('СПИСОК КЛАССА'!C47)),'СПИСОК КЛАССА'!C47,"")</f>
        <v>23</v>
      </c>
      <c r="D47" s="135" t="str">
        <f>IF(NOT(ISBLANK('СПИСОК КЛАССА'!D47)),IF($A47=1,'СПИСОК КЛАССА'!D47, "УЧЕНИК НЕ ЗАПОЛНЯЛ АНКЕТУ"),"")</f>
        <v/>
      </c>
      <c r="E47" s="154"/>
      <c r="F47" s="237">
        <v>1</v>
      </c>
      <c r="G47" s="237">
        <v>1</v>
      </c>
      <c r="H47" s="237">
        <v>3</v>
      </c>
      <c r="I47" s="237">
        <v>3</v>
      </c>
      <c r="J47" s="237">
        <v>3</v>
      </c>
      <c r="K47" s="237">
        <v>1</v>
      </c>
      <c r="L47" s="237">
        <v>2</v>
      </c>
      <c r="M47" s="237">
        <v>1</v>
      </c>
      <c r="N47" s="237">
        <v>1</v>
      </c>
      <c r="O47" s="237">
        <v>1</v>
      </c>
      <c r="P47" s="237">
        <v>1</v>
      </c>
      <c r="Q47" s="237">
        <v>2</v>
      </c>
      <c r="R47" s="237">
        <v>1</v>
      </c>
      <c r="S47" s="237">
        <v>1</v>
      </c>
      <c r="T47" s="237">
        <v>1</v>
      </c>
      <c r="U47" s="237">
        <v>1</v>
      </c>
      <c r="V47" s="237">
        <v>1</v>
      </c>
      <c r="W47" s="237">
        <v>4</v>
      </c>
      <c r="X47" s="237">
        <v>2</v>
      </c>
      <c r="Y47" s="237">
        <v>2</v>
      </c>
      <c r="Z47" s="237">
        <v>3</v>
      </c>
      <c r="AA47" s="237">
        <v>3</v>
      </c>
      <c r="AB47" s="237">
        <v>4</v>
      </c>
      <c r="AC47" s="237">
        <v>5</v>
      </c>
      <c r="AD47" s="237">
        <v>3</v>
      </c>
      <c r="AE47" s="92">
        <v>1</v>
      </c>
      <c r="AF47" s="92">
        <v>2</v>
      </c>
      <c r="AG47" s="92">
        <v>4</v>
      </c>
      <c r="AH47" s="92">
        <v>3</v>
      </c>
      <c r="AI47" s="92">
        <v>4</v>
      </c>
      <c r="AJ47" s="92">
        <v>3</v>
      </c>
      <c r="AK47" s="92">
        <v>2</v>
      </c>
      <c r="AL47" s="92">
        <v>3</v>
      </c>
      <c r="AM47" s="92">
        <v>1</v>
      </c>
      <c r="AN47" s="92">
        <v>1</v>
      </c>
      <c r="AO47" s="92">
        <v>1</v>
      </c>
      <c r="AP47" s="92">
        <v>2</v>
      </c>
      <c r="AQ47" s="92">
        <v>2</v>
      </c>
      <c r="AR47" s="92">
        <v>3</v>
      </c>
      <c r="AS47" s="92">
        <v>2</v>
      </c>
      <c r="AT47" s="92">
        <v>3</v>
      </c>
      <c r="AU47" s="92">
        <v>3</v>
      </c>
      <c r="AV47" s="92">
        <v>2</v>
      </c>
      <c r="AW47" s="92">
        <v>2</v>
      </c>
      <c r="AX47" s="92">
        <v>2</v>
      </c>
      <c r="AY47" s="92">
        <v>1</v>
      </c>
      <c r="AZ47" s="92">
        <v>4</v>
      </c>
      <c r="BA47" s="92">
        <v>3</v>
      </c>
      <c r="BB47" s="92">
        <v>2</v>
      </c>
      <c r="BC47" s="92">
        <v>3</v>
      </c>
      <c r="BD47" s="92">
        <v>4</v>
      </c>
      <c r="BE47" s="169">
        <v>2</v>
      </c>
      <c r="BF47" s="169">
        <v>1</v>
      </c>
      <c r="BG47" s="169">
        <v>1</v>
      </c>
      <c r="BH47" s="169">
        <v>1</v>
      </c>
      <c r="BI47" s="169">
        <v>2</v>
      </c>
      <c r="BJ47" s="169">
        <v>1</v>
      </c>
      <c r="BK47" s="169">
        <v>1</v>
      </c>
      <c r="BL47" s="250">
        <v>1</v>
      </c>
    </row>
    <row r="48" spans="1:64" ht="12.75" customHeight="1">
      <c r="A48" s="140">
        <f>'СПИСОК КЛАССА'!J48</f>
        <v>1</v>
      </c>
      <c r="B48" s="90">
        <v>24</v>
      </c>
      <c r="C48" s="91">
        <f>IF(NOT(ISBLANK('СПИСОК КЛАССА'!C48)),'СПИСОК КЛАССА'!C48,"")</f>
        <v>24</v>
      </c>
      <c r="D48" s="135" t="str">
        <f>IF(NOT(ISBLANK('СПИСОК КЛАССА'!D48)),IF($A48=1,'СПИСОК КЛАССА'!D48, "УЧЕНИК НЕ ЗАПОЛНЯЛ АНКЕТУ"),"")</f>
        <v/>
      </c>
      <c r="E48" s="154"/>
      <c r="F48" s="237">
        <v>1</v>
      </c>
      <c r="G48" s="237">
        <v>4</v>
      </c>
      <c r="H48" s="237">
        <v>2</v>
      </c>
      <c r="I48" s="237">
        <v>2</v>
      </c>
      <c r="J48" s="237">
        <v>2</v>
      </c>
      <c r="K48" s="237">
        <v>2</v>
      </c>
      <c r="L48" s="237">
        <v>1</v>
      </c>
      <c r="M48" s="237">
        <v>1</v>
      </c>
      <c r="N48" s="237">
        <v>1</v>
      </c>
      <c r="O48" s="237">
        <v>1</v>
      </c>
      <c r="P48" s="237">
        <v>1</v>
      </c>
      <c r="Q48" s="237">
        <v>4</v>
      </c>
      <c r="R48" s="237">
        <v>2</v>
      </c>
      <c r="S48" s="237">
        <v>2</v>
      </c>
      <c r="T48" s="237">
        <v>3</v>
      </c>
      <c r="U48" s="237">
        <v>4</v>
      </c>
      <c r="V48" s="237">
        <v>3</v>
      </c>
      <c r="W48" s="237">
        <v>4</v>
      </c>
      <c r="X48" s="237">
        <v>4</v>
      </c>
      <c r="Y48" s="237">
        <v>3</v>
      </c>
      <c r="Z48" s="237">
        <v>5</v>
      </c>
      <c r="AA48" s="237">
        <v>4</v>
      </c>
      <c r="AB48" s="237">
        <v>3</v>
      </c>
      <c r="AC48" s="237">
        <v>5</v>
      </c>
      <c r="AD48" s="237">
        <v>4</v>
      </c>
      <c r="AE48" s="92">
        <v>3</v>
      </c>
      <c r="AF48" s="92">
        <v>4</v>
      </c>
      <c r="AG48" s="92">
        <v>4</v>
      </c>
      <c r="AH48" s="92">
        <v>3</v>
      </c>
      <c r="AI48" s="92">
        <v>3</v>
      </c>
      <c r="AJ48" s="92">
        <v>3</v>
      </c>
      <c r="AK48" s="92">
        <v>4</v>
      </c>
      <c r="AL48" s="92">
        <v>1</v>
      </c>
      <c r="AM48" s="92">
        <v>2</v>
      </c>
      <c r="AN48" s="92">
        <v>2</v>
      </c>
      <c r="AO48" s="92">
        <v>1</v>
      </c>
      <c r="AP48" s="92">
        <v>2</v>
      </c>
      <c r="AQ48" s="92">
        <v>2</v>
      </c>
      <c r="AR48" s="92">
        <v>3</v>
      </c>
      <c r="AS48" s="92">
        <v>3</v>
      </c>
      <c r="AT48" s="92">
        <v>2</v>
      </c>
      <c r="AU48" s="92">
        <v>1</v>
      </c>
      <c r="AV48" s="92">
        <v>4</v>
      </c>
      <c r="AW48" s="92">
        <v>1</v>
      </c>
      <c r="AX48" s="92">
        <v>1</v>
      </c>
      <c r="AY48" s="92">
        <v>1</v>
      </c>
      <c r="AZ48" s="92">
        <v>4</v>
      </c>
      <c r="BA48" s="92">
        <v>1</v>
      </c>
      <c r="BB48" s="92">
        <v>2</v>
      </c>
      <c r="BC48" s="92">
        <v>1</v>
      </c>
      <c r="BD48" s="92">
        <v>4</v>
      </c>
      <c r="BE48" s="169">
        <v>3</v>
      </c>
      <c r="BF48" s="169">
        <v>1</v>
      </c>
      <c r="BG48" s="169">
        <v>1</v>
      </c>
      <c r="BH48" s="169">
        <v>1</v>
      </c>
      <c r="BI48" s="169">
        <v>2</v>
      </c>
      <c r="BJ48" s="169">
        <v>1</v>
      </c>
      <c r="BK48" s="169">
        <v>1</v>
      </c>
      <c r="BL48" s="250">
        <v>2</v>
      </c>
    </row>
    <row r="49" spans="1:64" ht="12.75" customHeight="1">
      <c r="A49" s="140">
        <f>'СПИСОК КЛАССА'!J49</f>
        <v>1</v>
      </c>
      <c r="B49" s="90">
        <v>25</v>
      </c>
      <c r="C49" s="91">
        <f>IF(NOT(ISBLANK('СПИСОК КЛАССА'!C49)),'СПИСОК КЛАССА'!C49,"")</f>
        <v>25</v>
      </c>
      <c r="D49" s="135" t="str">
        <f>IF(NOT(ISBLANK('СПИСОК КЛАССА'!D49)),IF($A49=1,'СПИСОК КЛАССА'!D49, "УЧЕНИК НЕ ЗАПОЛНЯЛ АНКЕТУ"),"")</f>
        <v/>
      </c>
      <c r="E49" s="154"/>
      <c r="F49" s="237">
        <v>1</v>
      </c>
      <c r="G49" s="237">
        <v>1</v>
      </c>
      <c r="H49" s="237">
        <v>4</v>
      </c>
      <c r="I49" s="237">
        <v>4</v>
      </c>
      <c r="J49" s="237">
        <v>2</v>
      </c>
      <c r="K49" s="237">
        <v>1</v>
      </c>
      <c r="L49" s="237">
        <v>1</v>
      </c>
      <c r="M49" s="237">
        <v>1</v>
      </c>
      <c r="N49" s="237">
        <v>2</v>
      </c>
      <c r="O49" s="237">
        <v>1</v>
      </c>
      <c r="P49" s="237">
        <v>3</v>
      </c>
      <c r="Q49" s="237">
        <v>4</v>
      </c>
      <c r="R49" s="237">
        <v>3</v>
      </c>
      <c r="S49" s="237">
        <v>3</v>
      </c>
      <c r="T49" s="237">
        <v>4</v>
      </c>
      <c r="U49" s="237">
        <v>4</v>
      </c>
      <c r="V49" s="237">
        <v>4</v>
      </c>
      <c r="W49" s="237">
        <v>2</v>
      </c>
      <c r="X49" s="237">
        <v>3</v>
      </c>
      <c r="Y49" s="237">
        <v>4</v>
      </c>
      <c r="Z49" s="237">
        <v>5</v>
      </c>
      <c r="AA49" s="237">
        <v>4</v>
      </c>
      <c r="AB49" s="237">
        <v>5</v>
      </c>
      <c r="AC49" s="237">
        <v>3</v>
      </c>
      <c r="AD49" s="237">
        <v>2</v>
      </c>
      <c r="AE49" s="92">
        <v>4</v>
      </c>
      <c r="AF49" s="92">
        <v>4</v>
      </c>
      <c r="AG49" s="92">
        <v>4</v>
      </c>
      <c r="AH49" s="92">
        <v>4</v>
      </c>
      <c r="AI49" s="92">
        <v>4</v>
      </c>
      <c r="AJ49" s="92">
        <v>4</v>
      </c>
      <c r="AK49" s="92">
        <v>2</v>
      </c>
      <c r="AL49" s="92">
        <v>1</v>
      </c>
      <c r="AM49" s="92">
        <v>2</v>
      </c>
      <c r="AN49" s="92">
        <v>2</v>
      </c>
      <c r="AO49" s="92">
        <v>2</v>
      </c>
      <c r="AP49" s="92">
        <v>2</v>
      </c>
      <c r="AQ49" s="92">
        <v>1</v>
      </c>
      <c r="AR49" s="92">
        <v>4</v>
      </c>
      <c r="AS49" s="92">
        <v>4</v>
      </c>
      <c r="AT49" s="92">
        <v>3</v>
      </c>
      <c r="AU49" s="92">
        <v>2</v>
      </c>
      <c r="AV49" s="92">
        <v>4</v>
      </c>
      <c r="AW49" s="92">
        <v>1</v>
      </c>
      <c r="AX49" s="92">
        <v>1</v>
      </c>
      <c r="AY49" s="92">
        <v>2</v>
      </c>
      <c r="AZ49" s="92">
        <v>3</v>
      </c>
      <c r="BA49" s="92">
        <v>3</v>
      </c>
      <c r="BB49" s="92">
        <v>2</v>
      </c>
      <c r="BC49" s="92">
        <v>1</v>
      </c>
      <c r="BD49" s="92">
        <v>2</v>
      </c>
      <c r="BE49" s="169">
        <v>3</v>
      </c>
      <c r="BF49" s="169">
        <v>1</v>
      </c>
      <c r="BG49" s="169">
        <v>1</v>
      </c>
      <c r="BH49" s="169">
        <v>1</v>
      </c>
      <c r="BI49" s="169">
        <v>2</v>
      </c>
      <c r="BJ49" s="169">
        <v>1</v>
      </c>
      <c r="BK49" s="169">
        <v>1</v>
      </c>
      <c r="BL49" s="250">
        <v>2</v>
      </c>
    </row>
    <row r="50" spans="1:64" ht="12.75" customHeight="1">
      <c r="A50" s="140">
        <f>'СПИСОК КЛАССА'!J50</f>
        <v>1</v>
      </c>
      <c r="B50" s="90">
        <v>26</v>
      </c>
      <c r="C50" s="91">
        <f>IF(NOT(ISBLANK('СПИСОК КЛАССА'!C50)),'СПИСОК КЛАССА'!C50,"")</f>
        <v>26</v>
      </c>
      <c r="D50" s="135" t="str">
        <f>IF(NOT(ISBLANK('СПИСОК КЛАССА'!D50)),IF($A50=1,'СПИСОК КЛАССА'!D50, "УЧЕНИК НЕ ЗАПОЛНЯЛ АНКЕТУ"),"")</f>
        <v/>
      </c>
      <c r="E50" s="154"/>
      <c r="F50" s="237">
        <v>1</v>
      </c>
      <c r="G50" s="237">
        <v>1</v>
      </c>
      <c r="H50" s="237">
        <v>3</v>
      </c>
      <c r="I50" s="237">
        <v>4</v>
      </c>
      <c r="J50" s="237">
        <v>4</v>
      </c>
      <c r="K50" s="237">
        <v>4</v>
      </c>
      <c r="L50" s="237">
        <v>3</v>
      </c>
      <c r="M50" s="237">
        <v>1</v>
      </c>
      <c r="N50" s="237">
        <v>1</v>
      </c>
      <c r="O50" s="237">
        <v>2</v>
      </c>
      <c r="P50" s="237">
        <v>1</v>
      </c>
      <c r="Q50" s="237">
        <v>4</v>
      </c>
      <c r="R50" s="237">
        <v>1</v>
      </c>
      <c r="S50" s="237">
        <v>4</v>
      </c>
      <c r="T50" s="237">
        <v>4</v>
      </c>
      <c r="U50" s="237">
        <v>4</v>
      </c>
      <c r="V50" s="237">
        <v>4</v>
      </c>
      <c r="W50" s="237">
        <v>4</v>
      </c>
      <c r="X50" s="237">
        <v>4</v>
      </c>
      <c r="Y50" s="237">
        <v>2</v>
      </c>
      <c r="Z50" s="237">
        <v>3</v>
      </c>
      <c r="AA50" s="237">
        <v>5</v>
      </c>
      <c r="AB50" s="237">
        <v>5</v>
      </c>
      <c r="AC50" s="237">
        <v>5</v>
      </c>
      <c r="AD50" s="237">
        <v>4</v>
      </c>
      <c r="AE50" s="92">
        <v>3</v>
      </c>
      <c r="AF50" s="92">
        <v>4</v>
      </c>
      <c r="AG50" s="92">
        <v>4</v>
      </c>
      <c r="AH50" s="92">
        <v>3</v>
      </c>
      <c r="AI50" s="92">
        <v>4</v>
      </c>
      <c r="AJ50" s="92">
        <v>3</v>
      </c>
      <c r="AK50" s="92">
        <v>4</v>
      </c>
      <c r="AL50" s="92">
        <v>4</v>
      </c>
      <c r="AM50" s="92">
        <v>2</v>
      </c>
      <c r="AN50" s="92">
        <v>2</v>
      </c>
      <c r="AO50" s="92">
        <v>2</v>
      </c>
      <c r="AP50" s="92">
        <v>1</v>
      </c>
      <c r="AQ50" s="92">
        <v>2</v>
      </c>
      <c r="AR50" s="92">
        <v>2</v>
      </c>
      <c r="AS50" s="92">
        <v>2</v>
      </c>
      <c r="AT50" s="92">
        <v>4</v>
      </c>
      <c r="AU50" s="92">
        <v>3</v>
      </c>
      <c r="AV50" s="92">
        <v>3</v>
      </c>
      <c r="AW50" s="92">
        <v>2</v>
      </c>
      <c r="AX50" s="92">
        <v>1</v>
      </c>
      <c r="AY50" s="92">
        <v>2</v>
      </c>
      <c r="AZ50" s="92">
        <v>4</v>
      </c>
      <c r="BA50" s="92">
        <v>2</v>
      </c>
      <c r="BB50" s="92">
        <v>2</v>
      </c>
      <c r="BC50" s="92">
        <v>2</v>
      </c>
      <c r="BD50" s="92">
        <v>4</v>
      </c>
      <c r="BE50" s="169">
        <v>3</v>
      </c>
      <c r="BF50" s="169">
        <v>1</v>
      </c>
      <c r="BG50" s="169">
        <v>1</v>
      </c>
      <c r="BH50" s="169">
        <v>2</v>
      </c>
      <c r="BI50" s="169">
        <v>1</v>
      </c>
      <c r="BJ50" s="169">
        <v>1</v>
      </c>
      <c r="BK50" s="169">
        <v>1</v>
      </c>
      <c r="BL50" s="250">
        <v>2</v>
      </c>
    </row>
    <row r="51" spans="1:64" ht="12.75" customHeight="1">
      <c r="A51" s="140">
        <f>'СПИСОК КЛАССА'!J51</f>
        <v>1</v>
      </c>
      <c r="B51" s="90">
        <v>27</v>
      </c>
      <c r="C51" s="91">
        <f>IF(NOT(ISBLANK('СПИСОК КЛАССА'!C51)),'СПИСОК КЛАССА'!C51,"")</f>
        <v>27</v>
      </c>
      <c r="D51" s="135" t="str">
        <f>IF(NOT(ISBLANK('СПИСОК КЛАССА'!D51)),IF($A51=1,'СПИСОК КЛАССА'!D51, "УЧЕНИК НЕ ЗАПОЛНЯЛ АНКЕТУ"),"")</f>
        <v/>
      </c>
      <c r="E51" s="154"/>
      <c r="F51" s="237">
        <v>1</v>
      </c>
      <c r="G51" s="237">
        <v>1</v>
      </c>
      <c r="H51" s="237">
        <v>3</v>
      </c>
      <c r="I51" s="237">
        <v>4</v>
      </c>
      <c r="J51" s="237">
        <v>3</v>
      </c>
      <c r="K51" s="237">
        <v>2</v>
      </c>
      <c r="L51" s="237">
        <v>2</v>
      </c>
      <c r="M51" s="237">
        <v>1</v>
      </c>
      <c r="N51" s="237">
        <v>1</v>
      </c>
      <c r="O51" s="237">
        <v>1</v>
      </c>
      <c r="P51" s="237">
        <v>1</v>
      </c>
      <c r="Q51" s="237">
        <v>2</v>
      </c>
      <c r="R51" s="237">
        <v>1</v>
      </c>
      <c r="S51" s="237">
        <v>1</v>
      </c>
      <c r="T51" s="237">
        <v>4</v>
      </c>
      <c r="U51" s="237">
        <v>4</v>
      </c>
      <c r="V51" s="237">
        <v>1</v>
      </c>
      <c r="W51" s="237">
        <v>4</v>
      </c>
      <c r="X51" s="237">
        <v>1</v>
      </c>
      <c r="Y51" s="237">
        <v>2</v>
      </c>
      <c r="Z51" s="237">
        <v>2</v>
      </c>
      <c r="AA51" s="237">
        <v>4</v>
      </c>
      <c r="AB51" s="237">
        <v>4</v>
      </c>
      <c r="AC51" s="237">
        <v>4</v>
      </c>
      <c r="AD51" s="237">
        <v>4</v>
      </c>
      <c r="AE51" s="92">
        <v>1</v>
      </c>
      <c r="AF51" s="92">
        <v>1</v>
      </c>
      <c r="AG51" s="92">
        <v>2</v>
      </c>
      <c r="AH51" s="92">
        <v>2</v>
      </c>
      <c r="AI51" s="92">
        <v>3</v>
      </c>
      <c r="AJ51" s="92">
        <v>3</v>
      </c>
      <c r="AK51" s="92">
        <v>1</v>
      </c>
      <c r="AL51" s="92">
        <v>4</v>
      </c>
      <c r="AM51" s="92">
        <v>2</v>
      </c>
      <c r="AN51" s="92">
        <v>2</v>
      </c>
      <c r="AO51" s="92">
        <v>2</v>
      </c>
      <c r="AP51" s="92">
        <v>1</v>
      </c>
      <c r="AQ51" s="92">
        <v>1</v>
      </c>
      <c r="AR51" s="92">
        <v>3</v>
      </c>
      <c r="AS51" s="92">
        <v>1</v>
      </c>
      <c r="AT51" s="92">
        <v>4</v>
      </c>
      <c r="AU51" s="92">
        <v>4</v>
      </c>
      <c r="AV51" s="92">
        <v>3</v>
      </c>
      <c r="AW51" s="92">
        <v>4</v>
      </c>
      <c r="AX51" s="92">
        <v>2</v>
      </c>
      <c r="AY51" s="92">
        <v>3</v>
      </c>
      <c r="AZ51" s="92">
        <v>1</v>
      </c>
      <c r="BA51" s="92">
        <v>1</v>
      </c>
      <c r="BB51" s="92">
        <v>1</v>
      </c>
      <c r="BC51" s="92">
        <v>4</v>
      </c>
      <c r="BD51" s="92">
        <v>3</v>
      </c>
      <c r="BE51" s="169">
        <v>5</v>
      </c>
      <c r="BF51" s="169">
        <v>1</v>
      </c>
      <c r="BG51" s="169">
        <v>1</v>
      </c>
      <c r="BH51" s="169">
        <v>1</v>
      </c>
      <c r="BI51" s="169">
        <v>2</v>
      </c>
      <c r="BJ51" s="169">
        <v>1</v>
      </c>
      <c r="BK51" s="169">
        <v>1</v>
      </c>
      <c r="BL51" s="250">
        <v>1</v>
      </c>
    </row>
    <row r="52" spans="1:64" ht="12.75" customHeight="1">
      <c r="A52" s="140">
        <f>'СПИСОК КЛАССА'!J52</f>
        <v>1</v>
      </c>
      <c r="B52" s="90">
        <v>28</v>
      </c>
      <c r="C52" s="91">
        <f>IF(NOT(ISBLANK('СПИСОК КЛАССА'!C52)),'СПИСОК КЛАССА'!C52,"")</f>
        <v>28</v>
      </c>
      <c r="D52" s="135" t="str">
        <f>IF(NOT(ISBLANK('СПИСОК КЛАССА'!D52)),IF($A52=1,'СПИСОК КЛАССА'!D52, "УЧЕНИК НЕ ЗАПОЛНЯЛ АНКЕТУ"),"")</f>
        <v/>
      </c>
      <c r="E52" s="154"/>
      <c r="F52" s="237">
        <v>1</v>
      </c>
      <c r="G52" s="237">
        <v>4</v>
      </c>
      <c r="H52" s="237">
        <v>4</v>
      </c>
      <c r="I52" s="237">
        <v>3</v>
      </c>
      <c r="J52" s="237">
        <v>2</v>
      </c>
      <c r="K52" s="237">
        <v>2</v>
      </c>
      <c r="L52" s="237">
        <v>2</v>
      </c>
      <c r="M52" s="237">
        <v>1</v>
      </c>
      <c r="N52" s="237">
        <v>1</v>
      </c>
      <c r="O52" s="237">
        <v>1</v>
      </c>
      <c r="P52" s="237">
        <v>1</v>
      </c>
      <c r="Q52" s="237">
        <v>3</v>
      </c>
      <c r="R52" s="237">
        <v>1</v>
      </c>
      <c r="S52" s="237">
        <v>1</v>
      </c>
      <c r="T52" s="237">
        <v>4</v>
      </c>
      <c r="U52" s="237">
        <v>4</v>
      </c>
      <c r="V52" s="237">
        <v>4</v>
      </c>
      <c r="W52" s="237">
        <v>2</v>
      </c>
      <c r="X52" s="237">
        <v>4</v>
      </c>
      <c r="Y52" s="237">
        <v>1</v>
      </c>
      <c r="Z52" s="237">
        <v>5</v>
      </c>
      <c r="AA52" s="237">
        <v>4</v>
      </c>
      <c r="AB52" s="237">
        <v>5</v>
      </c>
      <c r="AC52" s="237">
        <v>3</v>
      </c>
      <c r="AD52" s="237">
        <v>3</v>
      </c>
      <c r="AE52" s="92">
        <v>4</v>
      </c>
      <c r="AF52" s="92">
        <v>4</v>
      </c>
      <c r="AG52" s="92">
        <v>4</v>
      </c>
      <c r="AH52" s="92">
        <v>2</v>
      </c>
      <c r="AI52" s="92">
        <v>1</v>
      </c>
      <c r="AJ52" s="92">
        <v>4</v>
      </c>
      <c r="AK52" s="92">
        <v>1</v>
      </c>
      <c r="AL52" s="92">
        <v>2</v>
      </c>
      <c r="AM52" s="92">
        <v>2</v>
      </c>
      <c r="AN52" s="92">
        <v>2</v>
      </c>
      <c r="AO52" s="92">
        <v>2</v>
      </c>
      <c r="AP52" s="92">
        <v>1</v>
      </c>
      <c r="AQ52" s="92">
        <v>2</v>
      </c>
      <c r="AR52" s="92">
        <v>4</v>
      </c>
      <c r="AS52" s="92">
        <v>4</v>
      </c>
      <c r="AT52" s="92">
        <v>3</v>
      </c>
      <c r="AU52" s="92">
        <v>2</v>
      </c>
      <c r="AV52" s="92">
        <v>3</v>
      </c>
      <c r="AW52" s="92">
        <v>2</v>
      </c>
      <c r="AX52" s="92">
        <v>2</v>
      </c>
      <c r="AY52" s="92">
        <v>1</v>
      </c>
      <c r="AZ52" s="92">
        <v>4</v>
      </c>
      <c r="BA52" s="92">
        <v>3</v>
      </c>
      <c r="BB52" s="92">
        <v>2</v>
      </c>
      <c r="BC52" s="92">
        <v>2</v>
      </c>
      <c r="BD52" s="92">
        <v>4</v>
      </c>
      <c r="BE52" s="169">
        <v>5</v>
      </c>
      <c r="BF52" s="169">
        <v>2</v>
      </c>
      <c r="BG52" s="169">
        <v>1</v>
      </c>
      <c r="BH52" s="169">
        <v>1</v>
      </c>
      <c r="BI52" s="169">
        <v>2</v>
      </c>
      <c r="BJ52" s="169">
        <v>2</v>
      </c>
      <c r="BK52" s="169">
        <v>1</v>
      </c>
      <c r="BL52" s="250">
        <v>2</v>
      </c>
    </row>
    <row r="53" spans="1:64" ht="12.75" customHeight="1">
      <c r="A53" s="140">
        <f>'СПИСОК КЛАССА'!J53</f>
        <v>0</v>
      </c>
      <c r="B53" s="90">
        <v>29</v>
      </c>
      <c r="C53" s="91" t="str">
        <f>IF(NOT(ISBLANK('СПИСОК КЛАССА'!C53)),'СПИСОК КЛАССА'!C53,"")</f>
        <v/>
      </c>
      <c r="D53" s="135" t="str">
        <f>IF(NOT(ISBLANK('СПИСОК КЛАССА'!D53)),IF($A53=1,'СПИСОК КЛАССА'!D53, "УЧЕНИК НЕ ЗАПОЛНЯЛ АНКЕТУ"),"")</f>
        <v/>
      </c>
      <c r="E53" s="154"/>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169"/>
      <c r="BF53" s="169"/>
      <c r="BG53" s="169"/>
      <c r="BH53" s="169"/>
      <c r="BI53" s="169"/>
      <c r="BJ53" s="169"/>
      <c r="BK53" s="169"/>
      <c r="BL53" s="250"/>
    </row>
    <row r="54" spans="1:64" ht="12.75" customHeight="1">
      <c r="A54" s="140">
        <f>'СПИСОК КЛАССА'!J54</f>
        <v>0</v>
      </c>
      <c r="B54" s="90">
        <v>30</v>
      </c>
      <c r="C54" s="91" t="str">
        <f>IF(NOT(ISBLANK('СПИСОК КЛАССА'!C54)),'СПИСОК КЛАССА'!C54,"")</f>
        <v/>
      </c>
      <c r="D54" s="135" t="str">
        <f>IF(NOT(ISBLANK('СПИСОК КЛАССА'!D54)),IF($A54=1,'СПИСОК КЛАССА'!D54, "УЧЕНИК НЕ ЗАПОЛНЯЛ АНКЕТУ"),"")</f>
        <v/>
      </c>
      <c r="E54" s="154"/>
      <c r="F54" s="261"/>
      <c r="G54" s="237"/>
      <c r="H54" s="262"/>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92"/>
      <c r="AJ54" s="92"/>
      <c r="AK54" s="92"/>
      <c r="AL54" s="92"/>
      <c r="AM54" s="92"/>
      <c r="AN54" s="92"/>
      <c r="AO54" s="92"/>
      <c r="AP54" s="92"/>
      <c r="AQ54" s="92"/>
      <c r="AR54" s="92"/>
      <c r="AS54" s="92"/>
      <c r="AT54" s="92"/>
      <c r="AU54" s="92"/>
      <c r="AV54" s="92"/>
      <c r="AW54" s="92"/>
      <c r="AX54" s="92"/>
      <c r="AY54" s="92"/>
      <c r="AZ54" s="92"/>
      <c r="BA54" s="92"/>
      <c r="BB54" s="92"/>
      <c r="BC54" s="92"/>
      <c r="BD54" s="92"/>
      <c r="BE54" s="169"/>
      <c r="BF54" s="169"/>
      <c r="BG54" s="169"/>
      <c r="BH54" s="169"/>
      <c r="BI54" s="169"/>
      <c r="BJ54" s="169"/>
      <c r="BK54" s="169"/>
      <c r="BL54" s="250"/>
    </row>
    <row r="55" spans="1:64" ht="12.75" customHeight="1">
      <c r="A55" s="140">
        <f>'СПИСОК КЛАССА'!J55</f>
        <v>0</v>
      </c>
      <c r="B55" s="90">
        <v>31</v>
      </c>
      <c r="C55" s="91" t="str">
        <f>IF(NOT(ISBLANK('СПИСОК КЛАССА'!C55)),'СПИСОК КЛАССА'!C55,"")</f>
        <v/>
      </c>
      <c r="D55" s="135" t="str">
        <f>IF(NOT(ISBLANK('СПИСОК КЛАССА'!D55)),IF($A55=1,'СПИСОК КЛАССА'!D55, "УЧЕНИК НЕ ЗАПОЛНЯЛ АНКЕТУ"),"")</f>
        <v/>
      </c>
      <c r="E55" s="154"/>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169"/>
      <c r="BF55" s="169"/>
      <c r="BG55" s="169"/>
      <c r="BH55" s="169"/>
      <c r="BI55" s="169"/>
      <c r="BJ55" s="169"/>
      <c r="BK55" s="169"/>
      <c r="BL55" s="250"/>
    </row>
    <row r="56" spans="1:64" ht="12.75" customHeight="1">
      <c r="A56" s="140">
        <f>'СПИСОК КЛАССА'!J56</f>
        <v>0</v>
      </c>
      <c r="B56" s="90">
        <v>32</v>
      </c>
      <c r="C56" s="91" t="str">
        <f>IF(NOT(ISBLANK('СПИСОК КЛАССА'!C56)),'СПИСОК КЛАССА'!C56,"")</f>
        <v/>
      </c>
      <c r="D56" s="135" t="str">
        <f>IF(NOT(ISBLANK('СПИСОК КЛАССА'!D56)),IF($A56=1,'СПИСОК КЛАССА'!D56, "УЧЕНИК НЕ ЗАПОЛНЯЛ АНКЕТУ"),"")</f>
        <v/>
      </c>
      <c r="E56" s="154"/>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169"/>
      <c r="BF56" s="169"/>
      <c r="BG56" s="169"/>
      <c r="BH56" s="169"/>
      <c r="BI56" s="169"/>
      <c r="BJ56" s="169"/>
      <c r="BK56" s="169"/>
      <c r="BL56" s="250"/>
    </row>
    <row r="57" spans="1:64" ht="12.75" customHeight="1">
      <c r="A57" s="140">
        <f>'СПИСОК КЛАССА'!J57</f>
        <v>0</v>
      </c>
      <c r="B57" s="90">
        <v>33</v>
      </c>
      <c r="C57" s="91" t="str">
        <f>IF(NOT(ISBLANK('СПИСОК КЛАССА'!C57)),'СПИСОК КЛАССА'!C57,"")</f>
        <v/>
      </c>
      <c r="D57" s="135" t="str">
        <f>IF(NOT(ISBLANK('СПИСОК КЛАССА'!D57)),IF($A57=1,'СПИСОК КЛАССА'!D57, "УЧЕНИК НЕ ЗАПОЛНЯЛ АНКЕТУ"),"")</f>
        <v/>
      </c>
      <c r="E57" s="154"/>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169"/>
      <c r="BF57" s="169"/>
      <c r="BG57" s="169"/>
      <c r="BH57" s="169"/>
      <c r="BI57" s="169"/>
      <c r="BJ57" s="169"/>
      <c r="BK57" s="169"/>
      <c r="BL57" s="250"/>
    </row>
    <row r="58" spans="1:64" ht="12.75" customHeight="1">
      <c r="A58" s="140">
        <f>'СПИСОК КЛАССА'!J58</f>
        <v>0</v>
      </c>
      <c r="B58" s="90">
        <v>34</v>
      </c>
      <c r="C58" s="91" t="str">
        <f>IF(NOT(ISBLANK('СПИСОК КЛАССА'!C58)),'СПИСОК КЛАССА'!C58,"")</f>
        <v/>
      </c>
      <c r="D58" s="135" t="str">
        <f>IF(NOT(ISBLANK('СПИСОК КЛАССА'!D58)),IF($A58=1,'СПИСОК КЛАССА'!D58, "УЧЕНИК НЕ ЗАПОЛНЯЛ АНКЕТУ"),"")</f>
        <v/>
      </c>
      <c r="E58" s="154"/>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169"/>
      <c r="BF58" s="169"/>
      <c r="BG58" s="169"/>
      <c r="BH58" s="169"/>
      <c r="BI58" s="169"/>
      <c r="BJ58" s="169"/>
      <c r="BK58" s="169"/>
      <c r="BL58" s="250"/>
    </row>
    <row r="59" spans="1:64" ht="12.75" customHeight="1">
      <c r="A59" s="140">
        <f>'СПИСОК КЛАССА'!J59</f>
        <v>0</v>
      </c>
      <c r="B59" s="90">
        <v>35</v>
      </c>
      <c r="C59" s="91" t="str">
        <f>IF(NOT(ISBLANK('СПИСОК КЛАССА'!C59)),'СПИСОК КЛАССА'!C59,"")</f>
        <v/>
      </c>
      <c r="D59" s="135" t="str">
        <f>IF(NOT(ISBLANK('СПИСОК КЛАССА'!D59)),IF($A59=1,'СПИСОК КЛАССА'!D59, "УЧЕНИК НЕ ЗАПОЛНЯЛ АНКЕТУ"),"")</f>
        <v/>
      </c>
      <c r="E59" s="154"/>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169"/>
      <c r="BF59" s="169"/>
      <c r="BG59" s="169"/>
      <c r="BH59" s="169"/>
      <c r="BI59" s="169"/>
      <c r="BJ59" s="169"/>
      <c r="BK59" s="169"/>
      <c r="BL59" s="250"/>
    </row>
    <row r="60" spans="1:64" ht="12.75" customHeight="1">
      <c r="A60" s="140">
        <f>'СПИСОК КЛАССА'!J60</f>
        <v>0</v>
      </c>
      <c r="B60" s="90">
        <v>36</v>
      </c>
      <c r="C60" s="91" t="str">
        <f>IF(NOT(ISBLANK('СПИСОК КЛАССА'!C60)),'СПИСОК КЛАССА'!C60,"")</f>
        <v/>
      </c>
      <c r="D60" s="135" t="str">
        <f>IF(NOT(ISBLANK('СПИСОК КЛАССА'!D60)),IF($A60=1,'СПИСОК КЛАССА'!D60, "УЧЕНИК НЕ ЗАПОЛНЯЛ АНКЕТУ"),"")</f>
        <v/>
      </c>
      <c r="E60" s="154"/>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169"/>
      <c r="BF60" s="169"/>
      <c r="BG60" s="169"/>
      <c r="BH60" s="169"/>
      <c r="BI60" s="169"/>
      <c r="BJ60" s="169"/>
      <c r="BK60" s="169"/>
      <c r="BL60" s="250"/>
    </row>
    <row r="61" spans="1:64" ht="12.75" customHeight="1">
      <c r="A61" s="140">
        <f>'СПИСОК КЛАССА'!J61</f>
        <v>0</v>
      </c>
      <c r="B61" s="90">
        <v>37</v>
      </c>
      <c r="C61" s="91" t="str">
        <f>IF(NOT(ISBLANK('СПИСОК КЛАССА'!C61)),'СПИСОК КЛАССА'!C61,"")</f>
        <v/>
      </c>
      <c r="D61" s="135" t="str">
        <f>IF(NOT(ISBLANK('СПИСОК КЛАССА'!D61)),IF($A61=1,'СПИСОК КЛАССА'!D61, "УЧЕНИК НЕ ЗАПОЛНЯЛ АНКЕТУ"),"")</f>
        <v/>
      </c>
      <c r="E61" s="154"/>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169"/>
      <c r="BF61" s="169"/>
      <c r="BG61" s="169"/>
      <c r="BH61" s="169"/>
      <c r="BI61" s="169"/>
      <c r="BJ61" s="169"/>
      <c r="BK61" s="169"/>
      <c r="BL61" s="250"/>
    </row>
    <row r="62" spans="1:64" ht="12.75" customHeight="1">
      <c r="A62" s="140">
        <f>'СПИСОК КЛАССА'!J62</f>
        <v>0</v>
      </c>
      <c r="B62" s="90">
        <v>38</v>
      </c>
      <c r="C62" s="91" t="str">
        <f>IF(NOT(ISBLANK('СПИСОК КЛАССА'!C62)),'СПИСОК КЛАССА'!C62,"")</f>
        <v/>
      </c>
      <c r="D62" s="135" t="str">
        <f>IF(NOT(ISBLANK('СПИСОК КЛАССА'!D62)),IF($A62=1,'СПИСОК КЛАССА'!D62, "УЧЕНИК НЕ ЗАПОЛНЯЛ АНКЕТУ"),"")</f>
        <v/>
      </c>
      <c r="E62" s="154"/>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169"/>
      <c r="BF62" s="169"/>
      <c r="BG62" s="169"/>
      <c r="BH62" s="169"/>
      <c r="BI62" s="169"/>
      <c r="BJ62" s="169"/>
      <c r="BK62" s="169"/>
      <c r="BL62" s="250"/>
    </row>
    <row r="63" spans="1:64" ht="12.75" customHeight="1">
      <c r="A63" s="140">
        <f>'СПИСОК КЛАССА'!J63</f>
        <v>0</v>
      </c>
      <c r="B63" s="90">
        <v>39</v>
      </c>
      <c r="C63" s="91" t="str">
        <f>IF(NOT(ISBLANK('СПИСОК КЛАССА'!C63)),'СПИСОК КЛАССА'!C63,"")</f>
        <v/>
      </c>
      <c r="D63" s="135" t="str">
        <f>IF(NOT(ISBLANK('СПИСОК КЛАССА'!D63)),IF($A63=1,'СПИСОК КЛАССА'!D63, "УЧЕНИК НЕ ЗАПОЛНЯЛ АНКЕТУ"),"")</f>
        <v/>
      </c>
      <c r="E63" s="154"/>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169"/>
      <c r="BF63" s="169"/>
      <c r="BG63" s="169"/>
      <c r="BH63" s="169"/>
      <c r="BI63" s="169"/>
      <c r="BJ63" s="169"/>
      <c r="BK63" s="169"/>
      <c r="BL63" s="250"/>
    </row>
    <row r="64" spans="1:64" ht="12.75" customHeight="1">
      <c r="A64" s="140">
        <f>'СПИСОК КЛАССА'!J64</f>
        <v>0</v>
      </c>
      <c r="B64" s="90">
        <v>40</v>
      </c>
      <c r="C64" s="91" t="str">
        <f>IF(NOT(ISBLANK('СПИСОК КЛАССА'!C64)),'СПИСОК КЛАССА'!C64,"")</f>
        <v/>
      </c>
      <c r="D64" s="135" t="str">
        <f>IF(NOT(ISBLANK('СПИСОК КЛАССА'!D64)),IF($A64=1,'СПИСОК КЛАССА'!D64, "УЧЕНИК НЕ ЗАПОЛНЯЛ АНКЕТУ"),"")</f>
        <v/>
      </c>
      <c r="E64" s="154"/>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169"/>
      <c r="BF64" s="169"/>
      <c r="BG64" s="169"/>
      <c r="BH64" s="169"/>
      <c r="BI64" s="169"/>
      <c r="BJ64" s="169"/>
      <c r="BK64" s="169"/>
      <c r="BL64" s="250"/>
    </row>
    <row r="65" spans="1:64">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row>
    <row r="66" spans="1:64">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row>
    <row r="67" spans="1:64">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row>
    <row r="68" spans="1:64">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row>
    <row r="69" spans="1:64">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row>
    <row r="70" spans="1:64">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row>
    <row r="71" spans="1:64">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row>
    <row r="72" spans="1:64">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row>
    <row r="73" spans="1:64">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row>
    <row r="74" spans="1:64">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row>
    <row r="75" spans="1:64">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row>
    <row r="76" spans="1:64">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row>
    <row r="77" spans="1:64">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row>
    <row r="78" spans="1:64">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row>
    <row r="79" spans="1:64">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row>
    <row r="82" spans="1:64">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row>
    <row r="83" spans="1:64">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row>
    <row r="84" spans="1:64">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row>
    <row r="85" spans="1:64">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row>
    <row r="86" spans="1:64">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row>
    <row r="87" spans="1:64">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row>
    <row r="88" spans="1:64">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row>
    <row r="89" spans="1:64">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row>
    <row r="90" spans="1:64">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row>
    <row r="91" spans="1:64">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row>
    <row r="92" spans="1:64">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row>
    <row r="93" spans="1:64">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row>
    <row r="94" spans="1:64">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row>
    <row r="95" spans="1:64">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row>
    <row r="96" spans="1:64">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row>
    <row r="97" spans="1:6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row>
    <row r="98" spans="1:64">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row>
    <row r="99" spans="1:64">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row>
    <row r="100" spans="1:6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row>
    <row r="101" spans="1:6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row>
    <row r="102" spans="1:6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row>
    <row r="103" spans="1:6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row>
    <row r="104" spans="1:6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row>
    <row r="105" spans="1:6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row>
    <row r="106" spans="1:6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row>
    <row r="107" spans="1:6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row>
    <row r="108" spans="1:6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row>
    <row r="109" spans="1:6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row>
    <row r="110" spans="1:6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row>
    <row r="111" spans="1:6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row>
    <row r="112" spans="1:6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row>
    <row r="113" spans="1:6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row>
    <row r="114" spans="1:6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row>
    <row r="115" spans="1:6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row>
    <row r="116" spans="1:6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row>
    <row r="117" spans="1:6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row>
    <row r="118" spans="1:6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row>
    <row r="119" spans="1:6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row>
    <row r="120" spans="1:6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row>
    <row r="121" spans="1:6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row>
    <row r="122" spans="1:6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row>
    <row r="123" spans="1:6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row>
    <row r="124" spans="1:6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row>
    <row r="125" spans="1:6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row>
    <row r="126" spans="1:6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row>
    <row r="127" spans="1:6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row>
    <row r="128" spans="1:6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row>
    <row r="129" spans="1:6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row>
    <row r="130" spans="1:6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row>
    <row r="131" spans="1:6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row>
    <row r="132" spans="1:6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row>
    <row r="133" spans="1:6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row>
    <row r="134" spans="1:6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row>
    <row r="135" spans="1:6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row>
    <row r="136" spans="1:6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row>
    <row r="137" spans="1:6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row>
    <row r="138" spans="1:6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row>
    <row r="139" spans="1:6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row>
    <row r="140" spans="1:6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row>
    <row r="141" spans="1:6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row>
    <row r="142" spans="1:6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row>
    <row r="143" spans="1:6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row>
    <row r="144" spans="1:6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row>
    <row r="145" spans="1:6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row>
    <row r="146" spans="1:6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c r="BI146" s="70"/>
      <c r="BJ146" s="70"/>
      <c r="BK146" s="70"/>
      <c r="BL146" s="70"/>
    </row>
    <row r="147" spans="1:6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row>
    <row r="148" spans="1:6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row>
    <row r="149" spans="1:6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c r="BI149" s="70"/>
      <c r="BJ149" s="70"/>
      <c r="BK149" s="70"/>
      <c r="BL149" s="70"/>
    </row>
    <row r="150" spans="1:6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c r="BI150" s="70"/>
      <c r="BJ150" s="70"/>
      <c r="BK150" s="70"/>
      <c r="BL150" s="70"/>
    </row>
    <row r="151" spans="1:6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row>
    <row r="152" spans="1:6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c r="BI152" s="70"/>
      <c r="BJ152" s="70"/>
      <c r="BK152" s="70"/>
      <c r="BL152" s="70"/>
    </row>
    <row r="153" spans="1:6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c r="BI153" s="70"/>
      <c r="BJ153" s="70"/>
      <c r="BK153" s="70"/>
      <c r="BL153" s="70"/>
    </row>
    <row r="154" spans="1:6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row>
    <row r="155" spans="1:6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c r="BI155" s="70"/>
      <c r="BJ155" s="70"/>
      <c r="BK155" s="70"/>
      <c r="BL155" s="70"/>
    </row>
    <row r="156" spans="1:6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c r="BI156" s="70"/>
      <c r="BJ156" s="70"/>
      <c r="BK156" s="70"/>
      <c r="BL156" s="70"/>
    </row>
    <row r="157" spans="1:6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row>
    <row r="158" spans="1:6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c r="BI158" s="70"/>
      <c r="BJ158" s="70"/>
      <c r="BK158" s="70"/>
      <c r="BL158" s="70"/>
    </row>
    <row r="159" spans="1:6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c r="BI159" s="70"/>
      <c r="BJ159" s="70"/>
      <c r="BK159" s="70"/>
      <c r="BL159" s="70"/>
    </row>
    <row r="160" spans="1:6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70"/>
      <c r="BL160" s="70"/>
    </row>
    <row r="161" spans="1:64">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row>
    <row r="162" spans="1:64">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row>
    <row r="163" spans="1:64">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row>
    <row r="164" spans="1:64">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row>
    <row r="165" spans="1:64">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row>
    <row r="166" spans="1:64">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c r="BI166" s="70"/>
      <c r="BJ166" s="70"/>
      <c r="BK166" s="70"/>
      <c r="BL166" s="70"/>
    </row>
    <row r="167" spans="1:64">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c r="BI167" s="70"/>
      <c r="BJ167" s="70"/>
      <c r="BK167" s="70"/>
      <c r="BL167" s="70"/>
    </row>
  </sheetData>
  <sheetProtection password="C621" sheet="1" objects="1" scenarios="1" selectLockedCells="1"/>
  <protectedRanges>
    <protectedRange sqref="F25:BL64" name="Диапазон1"/>
  </protectedRanges>
  <mergeCells count="19">
    <mergeCell ref="K6:N6"/>
    <mergeCell ref="C8:AE8"/>
    <mergeCell ref="B9:B11"/>
    <mergeCell ref="C9:C11"/>
    <mergeCell ref="D9:D11"/>
    <mergeCell ref="E9:E11"/>
    <mergeCell ref="F9:BL9"/>
    <mergeCell ref="F10:AB10"/>
    <mergeCell ref="AC10:AD10"/>
    <mergeCell ref="AE10:AL10"/>
    <mergeCell ref="AM10:AR10"/>
    <mergeCell ref="AS10:BD10"/>
    <mergeCell ref="BE10:BL10"/>
    <mergeCell ref="E2:H2"/>
    <mergeCell ref="I2:K2"/>
    <mergeCell ref="L2:N2"/>
    <mergeCell ref="O2:P2"/>
    <mergeCell ref="C4:F4"/>
    <mergeCell ref="G4:X4"/>
  </mergeCells>
  <conditionalFormatting sqref="F25:BL53 F55:BL64 AY54:BL54">
    <cfRule type="expression" dxfId="12" priority="3" stopIfTrue="1">
      <formula>AND(OR($C25&lt;&gt;"",$D25&lt;&gt;""),$A25=1,ISBLANK(F25))</formula>
    </cfRule>
  </conditionalFormatting>
  <conditionalFormatting sqref="Y6">
    <cfRule type="cellIs" dxfId="11" priority="2" stopIfTrue="1" operator="equal">
      <formula>"НЕТ"</formula>
    </cfRule>
  </conditionalFormatting>
  <conditionalFormatting sqref="F54:AX54">
    <cfRule type="expression" dxfId="10" priority="1" stopIfTrue="1">
      <formula>AND(OR($C54&lt;&gt;"",$D54&lt;&gt;""),$A54=1,ISBLANK(F54))</formula>
    </cfRule>
  </conditionalFormatting>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extLst xmlns:x14="http://schemas.microsoft.com/office/spreadsheetml/2009/9/main">
    <ext uri="{CCE6A557-97BC-4b89-ADB6-D9C93CAAB3DF}">
      <x14:dataValidations xmlns:xm="http://schemas.microsoft.com/office/excel/2006/main" xWindow="115" yWindow="244" count="8">
        <x14:dataValidation type="list" allowBlank="1" showDropDown="1" showInputMessage="1" showErrorMessage="1" prompt="Каждый день или почти каждый день - 1_x000a_Один или два раза в неделю - 2_x000a_Один или два раза в месяц - 3_x000a_Никогда или почти никогда - 4">
          <x14:formula1>
            <xm:f>Рабочий!$B$21:$E$21</xm:f>
          </x14:formula1>
          <xm:sqref>F25:J64 Q25:X64 AE25:AL64</xm:sqref>
        </x14:dataValidation>
        <x14:dataValidation type="list" allowBlank="1" showDropDown="1" showInputMessage="1" showErrorMessage="1" prompt="Полностью согласен - 1_x000a_Скорее согласен - 2_x000a_Скорее не согласен - 3_x000a_Полностью не согласен - 4">
          <x14:formula1>
            <xm:f>Рабочий!$B$21:$E$21</xm:f>
          </x14:formula1>
          <xm:sqref>K25:P64 AS25:BD64</xm:sqref>
        </x14:dataValidation>
        <x14:dataValidation type="list" allowBlank="1" showDropDown="1" showInputMessage="1" showErrorMessage="1" prompt="5 часов или более - 1_x000a_От 3 часов до 5 часов - 2_x000a_От 1 часа до 3 часов - 3_x000a_Менее 1 часа - 4_x000a_Нисколько - 5">
          <x14:formula1>
            <xm:f>Рабочий!$B$22:$F$22</xm:f>
          </x14:formula1>
          <xm:sqref>Y25:AB64</xm:sqref>
        </x14:dataValidation>
        <x14:dataValidation type="list" allowBlank="1" showDropDown="1" showInputMessage="1" showErrorMessage="1" prompt="Мне никогда не задают на дом - 1_x000a_Реже, чем 1 раз  в неделю - 2_x000a_1 или 2 раза в неделю - 3_x000a_3 или 4 раза в неделю - 4_x000a_Каждый день - 5">
          <x14:formula1>
            <xm:f>Рабочий!$B$22:$F$22</xm:f>
          </x14:formula1>
          <xm:sqref>AC25:AC64</xm:sqref>
        </x14:dataValidation>
        <x14:dataValidation type="list" allowBlank="1" showDropDown="1" showInputMessage="1" showErrorMessage="1" prompt="Мне никогда не задают на дом - 1_x000a_Полчаса или менее - 2_x000a_От получаса до 1 часа - 3_x000a_Более 1 часа - 4">
          <x14:formula1>
            <xm:f>Рабочий!$B$21:$E$21</xm:f>
          </x14:formula1>
          <xm:sqref>AD25:AD64</xm:sqref>
        </x14:dataValidation>
        <x14:dataValidation type="list" allowBlank="1" showDropDown="1" showInputMessage="1" showErrorMessage="1" prompt="Да - 1_x000a_Нет - 2">
          <x14:formula1>
            <xm:f>Рабочий!$B$20:$C$20</xm:f>
          </x14:formula1>
          <xm:sqref>AM25:AQ64 BF25:BL64</xm:sqref>
        </x14:dataValidation>
        <x14:dataValidation type="list" allowBlank="1" showDropDown="1" showInputMessage="1" showErrorMessage="1" prompt="Не реже одного раза в неделю - 1_x000a_1 или 2 раза в месяц - 2_x000a_Несколько раз в году - 3_x000a_Никогда или почти никогда - 4">
          <x14:formula1>
            <xm:f>Рабочий!$B$21:$E$21</xm:f>
          </x14:formula1>
          <xm:sqref>AR25:AR64</xm:sqref>
        </x14:dataValidation>
        <x14:dataValidation type="list" allowBlank="1" showDropDown="1" showInputMessage="1" showErrorMessage="1" prompt="0 - 10 книг - 1_x000a_11 - 25 книг - 2_x000a_26 - 100 книг - 3_x000a_101 - 200 книг - 4_x000a_более 200 книг - 5">
          <x14:formula1>
            <xm:f>Рабочий!$B$22:$F$22</xm:f>
          </x14:formula1>
          <xm:sqref>BE25:BE64</xm:sqref>
        </x14:dataValidation>
      </x14:dataValidations>
    </ext>
  </extLst>
</worksheet>
</file>

<file path=xl/worksheets/sheet9.xml><?xml version="1.0" encoding="utf-8"?>
<worksheet xmlns="http://schemas.openxmlformats.org/spreadsheetml/2006/main" xmlns:r="http://schemas.openxmlformats.org/officeDocument/2006/relationships">
  <sheetPr>
    <tabColor rgb="FF00B050"/>
  </sheetPr>
  <dimension ref="A1:AX167"/>
  <sheetViews>
    <sheetView topLeftCell="B9" zoomScale="70" zoomScaleNormal="70" zoomScalePageLayoutView="90" workbookViewId="0">
      <pane xSplit="4" topLeftCell="G1" activePane="topRight" state="frozen"/>
      <selection activeCell="B1" sqref="B1"/>
      <selection pane="topRight" activeCell="AM54" sqref="AM54"/>
    </sheetView>
  </sheetViews>
  <sheetFormatPr defaultRowHeight="12.75"/>
  <cols>
    <col min="1" max="1" width="6.42578125" style="7" hidden="1" customWidth="1"/>
    <col min="2" max="2" width="4" style="7" customWidth="1"/>
    <col min="3" max="3" width="4.28515625" style="7" bestFit="1" customWidth="1"/>
    <col min="4" max="4" width="33.42578125" style="7" customWidth="1"/>
    <col min="5" max="5" width="5.140625" style="7" hidden="1" customWidth="1"/>
    <col min="6" max="7" width="6.140625" style="7" customWidth="1"/>
    <col min="8" max="8" width="7.140625" style="7" customWidth="1"/>
    <col min="9" max="28" width="4.5703125" style="7" customWidth="1"/>
    <col min="29" max="34" width="5.140625" style="7" customWidth="1"/>
    <col min="35" max="47" width="5.42578125" style="7" customWidth="1"/>
    <col min="48" max="50" width="7" style="7" customWidth="1"/>
    <col min="51" max="16384" width="9.140625" style="7"/>
  </cols>
  <sheetData>
    <row r="1" spans="1:50" ht="17.25" customHeight="1">
      <c r="B1" s="93"/>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row>
    <row r="2" spans="1:50" ht="30.75" customHeight="1">
      <c r="B2" s="93"/>
      <c r="C2" s="69"/>
      <c r="D2" s="71"/>
      <c r="E2" s="318" t="s">
        <v>23</v>
      </c>
      <c r="F2" s="318"/>
      <c r="G2" s="318"/>
      <c r="H2" s="319"/>
      <c r="I2" s="314" t="str">
        <f>IF(NOT(ISBLANK('СПИСОК КЛАССА'!G1)),'СПИСОК КЛАССА'!G1,"")</f>
        <v>137480</v>
      </c>
      <c r="J2" s="315"/>
      <c r="K2" s="316"/>
      <c r="L2" s="317" t="s">
        <v>24</v>
      </c>
      <c r="M2" s="318"/>
      <c r="N2" s="319"/>
      <c r="O2" s="320" t="str">
        <f>IF(NOT(ISBLANK('СПИСОК КЛАССА'!I1)),'СПИСОК КЛАССА'!I1,"")</f>
        <v>0301</v>
      </c>
      <c r="P2" s="320"/>
      <c r="Q2" s="72"/>
      <c r="R2" s="72"/>
      <c r="S2" s="72"/>
      <c r="T2" s="72"/>
      <c r="U2" s="72"/>
      <c r="V2" s="72"/>
      <c r="W2" s="72"/>
      <c r="X2" s="72"/>
      <c r="Y2" s="72"/>
      <c r="AA2" s="72"/>
      <c r="AB2" s="72"/>
      <c r="AC2" s="72"/>
      <c r="AD2" s="72"/>
      <c r="AE2" s="72"/>
      <c r="AF2" s="72"/>
      <c r="AG2" s="72"/>
      <c r="AH2" s="72"/>
      <c r="AI2" s="72"/>
      <c r="AJ2" s="72"/>
      <c r="AK2" s="72"/>
      <c r="AL2" s="72"/>
      <c r="AM2" s="72"/>
      <c r="AN2" s="72"/>
      <c r="AO2" s="72"/>
      <c r="AP2" s="72"/>
      <c r="AQ2" s="72"/>
      <c r="AR2" s="72"/>
      <c r="AS2" s="72"/>
      <c r="AT2" s="72"/>
      <c r="AU2" s="72"/>
      <c r="AV2" s="72"/>
      <c r="AW2" s="72"/>
      <c r="AX2" s="72"/>
    </row>
    <row r="3" spans="1:50">
      <c r="B3" s="93"/>
      <c r="C3" s="69"/>
      <c r="D3" s="73"/>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row>
    <row r="4" spans="1:50" s="12" customFormat="1" ht="23.25" customHeight="1" thickBot="1">
      <c r="B4" s="77"/>
      <c r="C4" s="321" t="s">
        <v>31</v>
      </c>
      <c r="D4" s="321"/>
      <c r="E4" s="321"/>
      <c r="F4" s="321"/>
      <c r="G4" s="335" t="str">
        <f>IF(NOT(ISBLANK('СПИСОК КЛАССА'!E3)),'СПИСОК КЛАССА'!E3,"")</f>
        <v>МБОУСОШ№80</v>
      </c>
      <c r="H4" s="335"/>
      <c r="I4" s="335"/>
      <c r="J4" s="335"/>
      <c r="K4" s="335"/>
      <c r="L4" s="335"/>
      <c r="M4" s="335"/>
      <c r="N4" s="335"/>
      <c r="O4" s="335"/>
      <c r="P4" s="335"/>
      <c r="Q4" s="335"/>
      <c r="R4" s="335"/>
      <c r="S4" s="335"/>
      <c r="T4" s="335"/>
      <c r="U4" s="335"/>
      <c r="V4" s="335"/>
      <c r="W4" s="335"/>
      <c r="X4" s="335"/>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row>
    <row r="5" spans="1:50">
      <c r="B5" s="93"/>
      <c r="C5" s="69"/>
      <c r="D5" s="79"/>
      <c r="E5" s="75"/>
      <c r="F5" s="75"/>
      <c r="G5" s="6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row>
    <row r="6" spans="1:50" ht="17.25" customHeight="1" thickBot="1">
      <c r="B6" s="93"/>
      <c r="C6" s="69"/>
      <c r="D6" s="80" t="s">
        <v>189</v>
      </c>
      <c r="E6" s="80"/>
      <c r="F6" s="81">
        <f>$A$24</f>
        <v>28</v>
      </c>
      <c r="G6" s="69"/>
      <c r="I6" s="69"/>
      <c r="J6" s="80" t="s">
        <v>25</v>
      </c>
      <c r="K6" s="354"/>
      <c r="L6" s="354"/>
      <c r="M6" s="354"/>
      <c r="N6" s="354"/>
      <c r="O6" s="72"/>
      <c r="P6" s="82"/>
      <c r="Q6" s="82"/>
      <c r="R6" s="74"/>
      <c r="S6" s="74"/>
      <c r="T6" s="74"/>
      <c r="U6" s="74"/>
      <c r="V6" s="74"/>
      <c r="W6" s="74"/>
      <c r="X6" s="83"/>
      <c r="Y6" s="294"/>
      <c r="Z6" s="72"/>
    </row>
    <row r="7" spans="1:50">
      <c r="B7" s="93"/>
      <c r="C7" s="69"/>
      <c r="D7" s="85"/>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row>
    <row r="8" spans="1:50" ht="16.5" thickBot="1">
      <c r="B8" s="96"/>
      <c r="C8" s="305" t="s">
        <v>192</v>
      </c>
      <c r="D8" s="305"/>
      <c r="E8" s="380"/>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144"/>
      <c r="AG8" s="144"/>
      <c r="AH8" s="144"/>
      <c r="AI8" s="144"/>
      <c r="AJ8" s="144"/>
      <c r="AK8" s="144"/>
      <c r="AL8" s="144"/>
      <c r="AM8" s="144"/>
      <c r="AN8" s="144"/>
      <c r="AO8" s="144"/>
      <c r="AP8" s="144"/>
      <c r="AQ8" s="144"/>
      <c r="AR8" s="144"/>
      <c r="AS8" s="144"/>
      <c r="AT8" s="144"/>
      <c r="AU8" s="144"/>
      <c r="AV8" s="144"/>
      <c r="AW8" s="144"/>
      <c r="AX8" s="144"/>
    </row>
    <row r="9" spans="1:50" ht="34.5" customHeight="1">
      <c r="A9" s="282"/>
      <c r="B9" s="385" t="s">
        <v>12</v>
      </c>
      <c r="C9" s="325" t="s">
        <v>27</v>
      </c>
      <c r="D9" s="386" t="s">
        <v>14</v>
      </c>
      <c r="E9" s="389"/>
      <c r="F9" s="392" t="s">
        <v>150</v>
      </c>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row>
    <row r="10" spans="1:50" ht="39.75" customHeight="1">
      <c r="A10" s="87"/>
      <c r="B10" s="385"/>
      <c r="C10" s="325"/>
      <c r="D10" s="387"/>
      <c r="E10" s="390"/>
      <c r="F10" s="392">
        <v>1</v>
      </c>
      <c r="G10" s="393"/>
      <c r="H10" s="393"/>
      <c r="I10" s="393" t="s">
        <v>233</v>
      </c>
      <c r="J10" s="393"/>
      <c r="K10" s="393"/>
      <c r="L10" s="393"/>
      <c r="M10" s="393"/>
      <c r="N10" s="393"/>
      <c r="O10" s="393"/>
      <c r="P10" s="393"/>
      <c r="Q10" s="393"/>
      <c r="R10" s="393"/>
      <c r="S10" s="393"/>
      <c r="T10" s="393"/>
      <c r="U10" s="393"/>
      <c r="V10" s="393"/>
      <c r="W10" s="393" t="s">
        <v>239</v>
      </c>
      <c r="X10" s="393"/>
      <c r="Y10" s="393"/>
      <c r="Z10" s="393"/>
      <c r="AA10" s="393"/>
      <c r="AB10" s="393"/>
      <c r="AC10" s="393" t="s">
        <v>243</v>
      </c>
      <c r="AD10" s="393"/>
      <c r="AE10" s="393"/>
      <c r="AF10" s="393"/>
      <c r="AG10" s="393"/>
      <c r="AH10" s="393"/>
      <c r="AI10" s="393"/>
      <c r="AJ10" s="384" t="s">
        <v>244</v>
      </c>
      <c r="AK10" s="336"/>
      <c r="AL10" s="336"/>
      <c r="AM10" s="337"/>
      <c r="AN10" s="393" t="s">
        <v>246</v>
      </c>
      <c r="AO10" s="393"/>
      <c r="AP10" s="393"/>
      <c r="AQ10" s="393"/>
      <c r="AR10" s="393"/>
      <c r="AS10" s="393"/>
      <c r="AT10" s="393"/>
      <c r="AU10" s="393"/>
      <c r="AV10" s="393" t="s">
        <v>250</v>
      </c>
      <c r="AW10" s="393"/>
      <c r="AX10" s="393"/>
    </row>
    <row r="11" spans="1:50" ht="41.25" customHeight="1" thickBot="1">
      <c r="A11" s="87"/>
      <c r="B11" s="385"/>
      <c r="C11" s="326"/>
      <c r="D11" s="388"/>
      <c r="E11" s="391"/>
      <c r="F11" s="255" t="s">
        <v>223</v>
      </c>
      <c r="G11" s="179" t="s">
        <v>224</v>
      </c>
      <c r="H11" s="179" t="s">
        <v>225</v>
      </c>
      <c r="I11" s="179" t="s">
        <v>152</v>
      </c>
      <c r="J11" s="179" t="s">
        <v>153</v>
      </c>
      <c r="K11" s="179" t="s">
        <v>156</v>
      </c>
      <c r="L11" s="179" t="s">
        <v>154</v>
      </c>
      <c r="M11" s="179" t="s">
        <v>155</v>
      </c>
      <c r="N11" s="179" t="s">
        <v>198</v>
      </c>
      <c r="O11" s="179" t="s">
        <v>227</v>
      </c>
      <c r="P11" s="179" t="s">
        <v>228</v>
      </c>
      <c r="Q11" s="179" t="s">
        <v>229</v>
      </c>
      <c r="R11" s="179" t="s">
        <v>230</v>
      </c>
      <c r="S11" s="179" t="s">
        <v>231</v>
      </c>
      <c r="T11" s="179" t="s">
        <v>157</v>
      </c>
      <c r="U11" s="179" t="s">
        <v>158</v>
      </c>
      <c r="V11" s="179">
        <v>4</v>
      </c>
      <c r="W11" s="179">
        <v>5</v>
      </c>
      <c r="X11" s="179" t="s">
        <v>234</v>
      </c>
      <c r="Y11" s="179" t="s">
        <v>235</v>
      </c>
      <c r="Z11" s="179" t="s">
        <v>236</v>
      </c>
      <c r="AA11" s="179" t="s">
        <v>237</v>
      </c>
      <c r="AB11" s="179" t="s">
        <v>238</v>
      </c>
      <c r="AC11" s="179" t="s">
        <v>201</v>
      </c>
      <c r="AD11" s="179" t="s">
        <v>202</v>
      </c>
      <c r="AE11" s="179" t="s">
        <v>203</v>
      </c>
      <c r="AF11" s="179" t="s">
        <v>240</v>
      </c>
      <c r="AG11" s="179" t="s">
        <v>241</v>
      </c>
      <c r="AH11" s="179" t="s">
        <v>242</v>
      </c>
      <c r="AI11" s="179">
        <v>8</v>
      </c>
      <c r="AJ11" s="179" t="s">
        <v>172</v>
      </c>
      <c r="AK11" s="179" t="s">
        <v>173</v>
      </c>
      <c r="AL11" s="179" t="s">
        <v>174</v>
      </c>
      <c r="AM11" s="179" t="s">
        <v>175</v>
      </c>
      <c r="AN11" s="179">
        <v>10</v>
      </c>
      <c r="AO11" s="179" t="s">
        <v>206</v>
      </c>
      <c r="AP11" s="179" t="s">
        <v>207</v>
      </c>
      <c r="AQ11" s="179" t="s">
        <v>208</v>
      </c>
      <c r="AR11" s="179" t="s">
        <v>209</v>
      </c>
      <c r="AS11" s="179" t="s">
        <v>210</v>
      </c>
      <c r="AT11" s="179">
        <v>12</v>
      </c>
      <c r="AU11" s="179">
        <v>13</v>
      </c>
      <c r="AV11" s="179" t="s">
        <v>248</v>
      </c>
      <c r="AW11" s="179" t="s">
        <v>247</v>
      </c>
      <c r="AX11" s="179">
        <v>15</v>
      </c>
    </row>
    <row r="12" spans="1:50" ht="20.25" hidden="1" customHeight="1">
      <c r="A12" s="87"/>
      <c r="B12" s="102"/>
      <c r="C12" s="174"/>
      <c r="D12" s="175" t="s">
        <v>38</v>
      </c>
      <c r="E12" s="251">
        <f>SUM(F12:AE12)</f>
        <v>1</v>
      </c>
      <c r="F12" s="98">
        <f>IF(SUM(F20:F24)=$F$6,0,1)</f>
        <v>0</v>
      </c>
      <c r="G12" s="99">
        <f t="shared" ref="G12:AX12" si="0">IF(SUM(G20:G24)=$F$6,0,1)</f>
        <v>0</v>
      </c>
      <c r="H12" s="99">
        <f t="shared" si="0"/>
        <v>0</v>
      </c>
      <c r="I12" s="99">
        <f t="shared" si="0"/>
        <v>0</v>
      </c>
      <c r="J12" s="99">
        <f t="shared" si="0"/>
        <v>0</v>
      </c>
      <c r="K12" s="99">
        <f t="shared" si="0"/>
        <v>0</v>
      </c>
      <c r="L12" s="99">
        <f t="shared" si="0"/>
        <v>0</v>
      </c>
      <c r="M12" s="99">
        <f t="shared" si="0"/>
        <v>0</v>
      </c>
      <c r="N12" s="99">
        <f t="shared" si="0"/>
        <v>0</v>
      </c>
      <c r="O12" s="99">
        <f t="shared" si="0"/>
        <v>0</v>
      </c>
      <c r="P12" s="99">
        <f t="shared" si="0"/>
        <v>0</v>
      </c>
      <c r="Q12" s="99">
        <f t="shared" si="0"/>
        <v>0</v>
      </c>
      <c r="R12" s="99">
        <f t="shared" si="0"/>
        <v>0</v>
      </c>
      <c r="S12" s="99">
        <f t="shared" si="0"/>
        <v>0</v>
      </c>
      <c r="T12" s="99">
        <f t="shared" si="0"/>
        <v>0</v>
      </c>
      <c r="U12" s="99">
        <f t="shared" si="0"/>
        <v>0</v>
      </c>
      <c r="V12" s="99">
        <f t="shared" si="0"/>
        <v>1</v>
      </c>
      <c r="W12" s="99">
        <f t="shared" si="0"/>
        <v>0</v>
      </c>
      <c r="X12" s="99">
        <f t="shared" si="0"/>
        <v>0</v>
      </c>
      <c r="Y12" s="99">
        <f t="shared" si="0"/>
        <v>0</v>
      </c>
      <c r="Z12" s="99">
        <f t="shared" si="0"/>
        <v>0</v>
      </c>
      <c r="AA12" s="99">
        <f t="shared" si="0"/>
        <v>0</v>
      </c>
      <c r="AB12" s="99">
        <f t="shared" si="0"/>
        <v>0</v>
      </c>
      <c r="AC12" s="99">
        <f t="shared" si="0"/>
        <v>0</v>
      </c>
      <c r="AD12" s="99">
        <f t="shared" si="0"/>
        <v>0</v>
      </c>
      <c r="AE12" s="99">
        <f t="shared" si="0"/>
        <v>0</v>
      </c>
      <c r="AF12" s="99">
        <f t="shared" si="0"/>
        <v>0</v>
      </c>
      <c r="AG12" s="99">
        <f t="shared" si="0"/>
        <v>0</v>
      </c>
      <c r="AH12" s="99">
        <f t="shared" si="0"/>
        <v>0</v>
      </c>
      <c r="AI12" s="99">
        <f t="shared" si="0"/>
        <v>0</v>
      </c>
      <c r="AJ12" s="99">
        <f t="shared" si="0"/>
        <v>0</v>
      </c>
      <c r="AK12" s="99">
        <f t="shared" si="0"/>
        <v>0</v>
      </c>
      <c r="AL12" s="99">
        <f t="shared" si="0"/>
        <v>0</v>
      </c>
      <c r="AM12" s="99">
        <f t="shared" si="0"/>
        <v>0</v>
      </c>
      <c r="AN12" s="99">
        <f t="shared" si="0"/>
        <v>0</v>
      </c>
      <c r="AO12" s="99">
        <f t="shared" si="0"/>
        <v>0</v>
      </c>
      <c r="AP12" s="99">
        <f t="shared" si="0"/>
        <v>0</v>
      </c>
      <c r="AQ12" s="99">
        <f t="shared" si="0"/>
        <v>0</v>
      </c>
      <c r="AR12" s="99">
        <f t="shared" si="0"/>
        <v>0</v>
      </c>
      <c r="AS12" s="99">
        <f t="shared" si="0"/>
        <v>0</v>
      </c>
      <c r="AT12" s="99">
        <f t="shared" si="0"/>
        <v>0</v>
      </c>
      <c r="AU12" s="99">
        <f t="shared" si="0"/>
        <v>0</v>
      </c>
      <c r="AV12" s="99">
        <f t="shared" si="0"/>
        <v>1</v>
      </c>
      <c r="AW12" s="99">
        <f t="shared" si="0"/>
        <v>1</v>
      </c>
      <c r="AX12" s="99">
        <f t="shared" si="0"/>
        <v>0</v>
      </c>
    </row>
    <row r="13" spans="1:50" ht="20.25" hidden="1" customHeight="1">
      <c r="A13" s="87"/>
      <c r="B13" s="89"/>
      <c r="C13" s="97"/>
      <c r="D13" s="153"/>
      <c r="E13" s="252"/>
      <c r="F13" s="253"/>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row>
    <row r="14" spans="1:50" ht="20.25" hidden="1" customHeight="1">
      <c r="A14" s="87"/>
      <c r="B14" s="89"/>
      <c r="C14" s="97"/>
      <c r="D14" s="153"/>
      <c r="E14" s="252"/>
      <c r="F14" s="253"/>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row>
    <row r="15" spans="1:50" ht="20.25" hidden="1" customHeight="1">
      <c r="A15" s="87"/>
      <c r="B15" s="89"/>
      <c r="C15" s="97"/>
      <c r="D15" s="153"/>
      <c r="E15" s="252"/>
      <c r="F15" s="253"/>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row>
    <row r="16" spans="1:50" ht="20.25" hidden="1" customHeight="1">
      <c r="A16" s="87"/>
      <c r="B16" s="89"/>
      <c r="C16" s="97"/>
      <c r="D16" s="153"/>
      <c r="E16" s="252"/>
      <c r="F16" s="253"/>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row>
    <row r="17" spans="1:50" ht="20.25" hidden="1" customHeight="1">
      <c r="A17" s="87"/>
      <c r="B17" s="89"/>
      <c r="C17" s="97"/>
      <c r="D17" s="153"/>
      <c r="E17" s="110">
        <v>8</v>
      </c>
      <c r="F17" s="254"/>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f>COUNTIF(AV25:AV64,"8")</f>
        <v>0</v>
      </c>
      <c r="AW17" s="113">
        <f>COUNTIF(AW25:AW64,"8")</f>
        <v>0</v>
      </c>
      <c r="AX17" s="113"/>
    </row>
    <row r="18" spans="1:50" ht="20.25" hidden="1" customHeight="1">
      <c r="A18" s="87"/>
      <c r="B18" s="89"/>
      <c r="C18" s="97"/>
      <c r="D18" s="153"/>
      <c r="E18" s="120">
        <v>7</v>
      </c>
      <c r="F18" s="254"/>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f>COUNTIF(AV25:AV64,"7")</f>
        <v>0</v>
      </c>
      <c r="AW18" s="113">
        <f>COUNTIF(AW25:AW64,"7")</f>
        <v>0</v>
      </c>
      <c r="AX18" s="113"/>
    </row>
    <row r="19" spans="1:50" ht="20.25" hidden="1" customHeight="1">
      <c r="A19" s="87"/>
      <c r="B19" s="89"/>
      <c r="C19" s="97"/>
      <c r="D19" s="153"/>
      <c r="E19" s="120">
        <v>6</v>
      </c>
      <c r="F19" s="254"/>
      <c r="G19" s="113"/>
      <c r="H19" s="113"/>
      <c r="I19" s="113"/>
      <c r="J19" s="113"/>
      <c r="K19" s="113"/>
      <c r="L19" s="113"/>
      <c r="M19" s="113"/>
      <c r="N19" s="113"/>
      <c r="O19" s="113"/>
      <c r="P19" s="113"/>
      <c r="Q19" s="113"/>
      <c r="R19" s="113"/>
      <c r="S19" s="113"/>
      <c r="T19" s="113"/>
      <c r="U19" s="113"/>
      <c r="V19" s="113">
        <f>COUNTIF(V25:V64,"6")</f>
        <v>1</v>
      </c>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f>COUNTIF(AV25:AV64,"6")</f>
        <v>22</v>
      </c>
      <c r="AW19" s="113">
        <f>COUNTIF(AW25:AW64,"6")</f>
        <v>20</v>
      </c>
      <c r="AX19" s="113"/>
    </row>
    <row r="20" spans="1:50" ht="20.25" hidden="1" customHeight="1">
      <c r="A20" s="87"/>
      <c r="B20" s="107"/>
      <c r="C20" s="108"/>
      <c r="D20" s="109"/>
      <c r="E20" s="120">
        <v>5</v>
      </c>
      <c r="F20" s="254"/>
      <c r="G20" s="113"/>
      <c r="H20" s="113"/>
      <c r="I20" s="113"/>
      <c r="J20" s="113"/>
      <c r="K20" s="113"/>
      <c r="L20" s="113"/>
      <c r="M20" s="113"/>
      <c r="N20" s="113"/>
      <c r="O20" s="113"/>
      <c r="P20" s="113"/>
      <c r="Q20" s="113"/>
      <c r="R20" s="113"/>
      <c r="S20" s="113"/>
      <c r="T20" s="113"/>
      <c r="U20" s="113"/>
      <c r="V20" s="113">
        <f>COUNTIF(V25:V64,"5")</f>
        <v>0</v>
      </c>
      <c r="W20" s="113"/>
      <c r="X20" s="113"/>
      <c r="Y20" s="113"/>
      <c r="Z20" s="113"/>
      <c r="AA20" s="113"/>
      <c r="AB20" s="113"/>
      <c r="AC20" s="113"/>
      <c r="AD20" s="113"/>
      <c r="AE20" s="113"/>
      <c r="AF20" s="113"/>
      <c r="AG20" s="113"/>
      <c r="AH20" s="113"/>
      <c r="AI20" s="113">
        <f>COUNTIF(AI25:AI64,"5")</f>
        <v>13</v>
      </c>
      <c r="AJ20" s="113"/>
      <c r="AK20" s="113"/>
      <c r="AL20" s="113"/>
      <c r="AM20" s="113"/>
      <c r="AN20" s="113"/>
      <c r="AO20" s="113"/>
      <c r="AP20" s="113"/>
      <c r="AQ20" s="113"/>
      <c r="AR20" s="113"/>
      <c r="AS20" s="113"/>
      <c r="AT20" s="113">
        <f>COUNTIF(AT25:AT64,"5")</f>
        <v>8</v>
      </c>
      <c r="AU20" s="113">
        <f>COUNTIF(AU25:AU64,"5")</f>
        <v>7</v>
      </c>
      <c r="AV20" s="113">
        <f>COUNTIF(AV25:AV64,"5")</f>
        <v>4</v>
      </c>
      <c r="AW20" s="113">
        <f>COUNTIF(AW25:AW64,"5")</f>
        <v>6</v>
      </c>
      <c r="AX20" s="113">
        <f>COUNTIF(AX25:AX64,"5")</f>
        <v>0</v>
      </c>
    </row>
    <row r="21" spans="1:50" ht="20.25" hidden="1" customHeight="1">
      <c r="A21" s="87"/>
      <c r="B21" s="117"/>
      <c r="C21" s="118"/>
      <c r="D21" s="119"/>
      <c r="E21" s="149">
        <v>4</v>
      </c>
      <c r="F21" s="254"/>
      <c r="G21" s="113"/>
      <c r="H21" s="113"/>
      <c r="I21" s="113"/>
      <c r="J21" s="113"/>
      <c r="K21" s="113"/>
      <c r="L21" s="113"/>
      <c r="M21" s="113"/>
      <c r="N21" s="113"/>
      <c r="O21" s="113"/>
      <c r="P21" s="113"/>
      <c r="Q21" s="113"/>
      <c r="R21" s="113"/>
      <c r="S21" s="113"/>
      <c r="T21" s="113"/>
      <c r="U21" s="113"/>
      <c r="V21" s="113">
        <f>COUNTIF(V25:V64,"4")</f>
        <v>0</v>
      </c>
      <c r="W21" s="113">
        <f t="shared" ref="W21:AX21" si="1">COUNTIF(W25:W64,"4")</f>
        <v>0</v>
      </c>
      <c r="X21" s="113">
        <f t="shared" si="1"/>
        <v>0</v>
      </c>
      <c r="Y21" s="113">
        <f t="shared" si="1"/>
        <v>0</v>
      </c>
      <c r="Z21" s="113">
        <f t="shared" si="1"/>
        <v>1</v>
      </c>
      <c r="AA21" s="113">
        <f t="shared" si="1"/>
        <v>0</v>
      </c>
      <c r="AB21" s="113">
        <f t="shared" si="1"/>
        <v>0</v>
      </c>
      <c r="AC21" s="113">
        <f t="shared" si="1"/>
        <v>0</v>
      </c>
      <c r="AD21" s="113">
        <f t="shared" si="1"/>
        <v>0</v>
      </c>
      <c r="AE21" s="113">
        <f t="shared" si="1"/>
        <v>0</v>
      </c>
      <c r="AF21" s="113">
        <f t="shared" si="1"/>
        <v>0</v>
      </c>
      <c r="AG21" s="113">
        <f t="shared" si="1"/>
        <v>1</v>
      </c>
      <c r="AH21" s="113">
        <f t="shared" si="1"/>
        <v>7</v>
      </c>
      <c r="AI21" s="113">
        <f>COUNTIF(AI25:AI64,"4")</f>
        <v>4</v>
      </c>
      <c r="AJ21" s="113">
        <f t="shared" si="1"/>
        <v>0</v>
      </c>
      <c r="AK21" s="113">
        <f t="shared" si="1"/>
        <v>0</v>
      </c>
      <c r="AL21" s="113">
        <f t="shared" si="1"/>
        <v>0</v>
      </c>
      <c r="AM21" s="113">
        <f t="shared" si="1"/>
        <v>0</v>
      </c>
      <c r="AN21" s="113">
        <f t="shared" ref="AN21:AO21" si="2">COUNTIF(AN25:AN64,"4")</f>
        <v>0</v>
      </c>
      <c r="AO21" s="113">
        <f t="shared" si="2"/>
        <v>4</v>
      </c>
      <c r="AP21" s="113">
        <f t="shared" ref="AP21:AR21" si="3">COUNTIF(AP25:AP64,"4")</f>
        <v>0</v>
      </c>
      <c r="AQ21" s="113">
        <f t="shared" si="3"/>
        <v>0</v>
      </c>
      <c r="AR21" s="113">
        <f t="shared" si="3"/>
        <v>1</v>
      </c>
      <c r="AS21" s="113">
        <f t="shared" si="1"/>
        <v>0</v>
      </c>
      <c r="AT21" s="113">
        <f>COUNTIF(AT25:AT64,"4")</f>
        <v>4</v>
      </c>
      <c r="AU21" s="113">
        <f t="shared" si="1"/>
        <v>10</v>
      </c>
      <c r="AV21" s="113">
        <f t="shared" si="1"/>
        <v>0</v>
      </c>
      <c r="AW21" s="113">
        <f t="shared" si="1"/>
        <v>0</v>
      </c>
      <c r="AX21" s="113">
        <f t="shared" si="1"/>
        <v>0</v>
      </c>
    </row>
    <row r="22" spans="1:50" ht="20.25" hidden="1" customHeight="1">
      <c r="A22" s="87"/>
      <c r="B22" s="117"/>
      <c r="C22" s="118"/>
      <c r="D22" s="119"/>
      <c r="E22" s="120">
        <v>3</v>
      </c>
      <c r="F22" s="254"/>
      <c r="G22" s="113"/>
      <c r="H22" s="113"/>
      <c r="I22" s="113">
        <f t="shared" ref="I22:AX22" si="4">COUNTIF(I25:I64,"3")</f>
        <v>0</v>
      </c>
      <c r="J22" s="113">
        <f t="shared" si="4"/>
        <v>0</v>
      </c>
      <c r="K22" s="113">
        <f t="shared" si="4"/>
        <v>0</v>
      </c>
      <c r="L22" s="113">
        <f t="shared" si="4"/>
        <v>0</v>
      </c>
      <c r="M22" s="113">
        <f t="shared" si="4"/>
        <v>0</v>
      </c>
      <c r="N22" s="113">
        <f t="shared" si="4"/>
        <v>0</v>
      </c>
      <c r="O22" s="113">
        <f t="shared" si="4"/>
        <v>5</v>
      </c>
      <c r="P22" s="113">
        <f t="shared" si="4"/>
        <v>0</v>
      </c>
      <c r="Q22" s="113">
        <f t="shared" si="4"/>
        <v>0</v>
      </c>
      <c r="R22" s="113">
        <f t="shared" si="4"/>
        <v>20</v>
      </c>
      <c r="S22" s="113">
        <f t="shared" si="4"/>
        <v>15</v>
      </c>
      <c r="T22" s="113"/>
      <c r="U22" s="113"/>
      <c r="V22" s="113">
        <f t="shared" si="4"/>
        <v>11</v>
      </c>
      <c r="W22" s="113">
        <f t="shared" si="4"/>
        <v>16</v>
      </c>
      <c r="X22" s="113">
        <f t="shared" si="4"/>
        <v>3</v>
      </c>
      <c r="Y22" s="113">
        <f t="shared" si="4"/>
        <v>3</v>
      </c>
      <c r="Z22" s="113">
        <f t="shared" si="4"/>
        <v>0</v>
      </c>
      <c r="AA22" s="113">
        <f t="shared" si="4"/>
        <v>3</v>
      </c>
      <c r="AB22" s="113">
        <f t="shared" si="4"/>
        <v>1</v>
      </c>
      <c r="AC22" s="113">
        <f t="shared" si="4"/>
        <v>0</v>
      </c>
      <c r="AD22" s="113">
        <f t="shared" si="4"/>
        <v>7</v>
      </c>
      <c r="AE22" s="113">
        <f t="shared" si="4"/>
        <v>3</v>
      </c>
      <c r="AF22" s="113">
        <f t="shared" si="4"/>
        <v>16</v>
      </c>
      <c r="AG22" s="113">
        <f t="shared" si="4"/>
        <v>13</v>
      </c>
      <c r="AH22" s="113">
        <f t="shared" si="4"/>
        <v>7</v>
      </c>
      <c r="AI22" s="113">
        <f t="shared" si="4"/>
        <v>5</v>
      </c>
      <c r="AJ22" s="113">
        <f t="shared" si="4"/>
        <v>7</v>
      </c>
      <c r="AK22" s="113">
        <f t="shared" si="4"/>
        <v>13</v>
      </c>
      <c r="AL22" s="113">
        <f t="shared" si="4"/>
        <v>7</v>
      </c>
      <c r="AM22" s="113">
        <f t="shared" si="4"/>
        <v>7</v>
      </c>
      <c r="AN22" s="113">
        <f t="shared" ref="AN22:AO22" si="5">COUNTIF(AN25:AN64,"3")</f>
        <v>5</v>
      </c>
      <c r="AO22" s="113">
        <f t="shared" si="5"/>
        <v>7</v>
      </c>
      <c r="AP22" s="113">
        <f t="shared" ref="AP22:AR22" si="6">COUNTIF(AP25:AP64,"3")</f>
        <v>13</v>
      </c>
      <c r="AQ22" s="113">
        <f t="shared" si="6"/>
        <v>13</v>
      </c>
      <c r="AR22" s="113">
        <f t="shared" si="6"/>
        <v>3</v>
      </c>
      <c r="AS22" s="113">
        <f t="shared" si="4"/>
        <v>6</v>
      </c>
      <c r="AT22" s="113">
        <f t="shared" si="4"/>
        <v>9</v>
      </c>
      <c r="AU22" s="113">
        <f t="shared" si="4"/>
        <v>4</v>
      </c>
      <c r="AV22" s="113">
        <f t="shared" si="4"/>
        <v>1</v>
      </c>
      <c r="AW22" s="113">
        <f t="shared" si="4"/>
        <v>1</v>
      </c>
      <c r="AX22" s="113">
        <f t="shared" si="4"/>
        <v>19</v>
      </c>
    </row>
    <row r="23" spans="1:50" ht="20.25" hidden="1" customHeight="1">
      <c r="A23" s="87"/>
      <c r="B23" s="117"/>
      <c r="C23" s="118"/>
      <c r="D23" s="119"/>
      <c r="E23" s="120">
        <v>2</v>
      </c>
      <c r="F23" s="254">
        <f>COUNTIF(F25:F64,"2")</f>
        <v>2</v>
      </c>
      <c r="G23" s="113">
        <f t="shared" ref="G23:AX23" si="7">COUNTIF(G25:G64,"2")</f>
        <v>26</v>
      </c>
      <c r="H23" s="113">
        <f t="shared" si="7"/>
        <v>28</v>
      </c>
      <c r="I23" s="113">
        <f t="shared" si="7"/>
        <v>6</v>
      </c>
      <c r="J23" s="113">
        <f t="shared" si="7"/>
        <v>13</v>
      </c>
      <c r="K23" s="113">
        <f t="shared" si="7"/>
        <v>14</v>
      </c>
      <c r="L23" s="113">
        <f t="shared" si="7"/>
        <v>2</v>
      </c>
      <c r="M23" s="113">
        <f t="shared" si="7"/>
        <v>10</v>
      </c>
      <c r="N23" s="113">
        <f t="shared" si="7"/>
        <v>14</v>
      </c>
      <c r="O23" s="113">
        <f t="shared" si="7"/>
        <v>12</v>
      </c>
      <c r="P23" s="113">
        <f t="shared" si="7"/>
        <v>5</v>
      </c>
      <c r="Q23" s="113">
        <f t="shared" si="7"/>
        <v>8</v>
      </c>
      <c r="R23" s="113">
        <f t="shared" si="7"/>
        <v>7</v>
      </c>
      <c r="S23" s="113">
        <f t="shared" si="7"/>
        <v>7</v>
      </c>
      <c r="T23" s="113">
        <f t="shared" si="7"/>
        <v>1</v>
      </c>
      <c r="U23" s="113">
        <f t="shared" si="7"/>
        <v>5</v>
      </c>
      <c r="V23" s="113">
        <f t="shared" si="7"/>
        <v>3</v>
      </c>
      <c r="W23" s="113">
        <f t="shared" si="7"/>
        <v>2</v>
      </c>
      <c r="X23" s="113">
        <f t="shared" si="7"/>
        <v>4</v>
      </c>
      <c r="Y23" s="113">
        <f t="shared" si="7"/>
        <v>7</v>
      </c>
      <c r="Z23" s="113">
        <f t="shared" si="7"/>
        <v>9</v>
      </c>
      <c r="AA23" s="113">
        <f t="shared" si="7"/>
        <v>6</v>
      </c>
      <c r="AB23" s="113">
        <f t="shared" si="7"/>
        <v>2</v>
      </c>
      <c r="AC23" s="113">
        <f t="shared" si="7"/>
        <v>15</v>
      </c>
      <c r="AD23" s="113">
        <f t="shared" si="7"/>
        <v>13</v>
      </c>
      <c r="AE23" s="113">
        <f t="shared" si="7"/>
        <v>13</v>
      </c>
      <c r="AF23" s="113">
        <f t="shared" si="7"/>
        <v>2</v>
      </c>
      <c r="AG23" s="113">
        <f t="shared" si="7"/>
        <v>3</v>
      </c>
      <c r="AH23" s="113">
        <f t="shared" si="7"/>
        <v>9</v>
      </c>
      <c r="AI23" s="113">
        <f t="shared" si="7"/>
        <v>0</v>
      </c>
      <c r="AJ23" s="113">
        <f t="shared" si="7"/>
        <v>13</v>
      </c>
      <c r="AK23" s="113">
        <f t="shared" si="7"/>
        <v>3</v>
      </c>
      <c r="AL23" s="113">
        <f t="shared" si="7"/>
        <v>14</v>
      </c>
      <c r="AM23" s="113">
        <f t="shared" si="7"/>
        <v>14</v>
      </c>
      <c r="AN23" s="113">
        <f t="shared" si="7"/>
        <v>13</v>
      </c>
      <c r="AO23" s="113">
        <f t="shared" si="7"/>
        <v>7</v>
      </c>
      <c r="AP23" s="113">
        <f t="shared" si="7"/>
        <v>3</v>
      </c>
      <c r="AQ23" s="113">
        <f t="shared" si="7"/>
        <v>11</v>
      </c>
      <c r="AR23" s="113">
        <f t="shared" si="7"/>
        <v>18</v>
      </c>
      <c r="AS23" s="113">
        <f t="shared" si="7"/>
        <v>11</v>
      </c>
      <c r="AT23" s="113">
        <f t="shared" si="7"/>
        <v>6</v>
      </c>
      <c r="AU23" s="113">
        <f t="shared" si="7"/>
        <v>6</v>
      </c>
      <c r="AV23" s="113">
        <f t="shared" si="7"/>
        <v>1</v>
      </c>
      <c r="AW23" s="113">
        <f t="shared" si="7"/>
        <v>1</v>
      </c>
      <c r="AX23" s="113">
        <f t="shared" si="7"/>
        <v>9</v>
      </c>
    </row>
    <row r="24" spans="1:50" ht="38.25" hidden="1" customHeight="1">
      <c r="A24" s="87">
        <f>SUM(A25:A64)</f>
        <v>28</v>
      </c>
      <c r="B24" s="123" t="s">
        <v>12</v>
      </c>
      <c r="C24" s="124" t="s">
        <v>29</v>
      </c>
      <c r="D24" s="125" t="s">
        <v>30</v>
      </c>
      <c r="E24" s="149">
        <v>1</v>
      </c>
      <c r="F24" s="254">
        <f>COUNTIF(F25:F64,"1")</f>
        <v>26</v>
      </c>
      <c r="G24" s="113">
        <f t="shared" ref="G24:AX24" si="8">COUNTIF(G25:G64,"1")</f>
        <v>2</v>
      </c>
      <c r="H24" s="113">
        <f t="shared" si="8"/>
        <v>0</v>
      </c>
      <c r="I24" s="113">
        <f t="shared" si="8"/>
        <v>22</v>
      </c>
      <c r="J24" s="113">
        <f t="shared" si="8"/>
        <v>15</v>
      </c>
      <c r="K24" s="113">
        <f t="shared" si="8"/>
        <v>14</v>
      </c>
      <c r="L24" s="113">
        <f t="shared" si="8"/>
        <v>26</v>
      </c>
      <c r="M24" s="113">
        <f t="shared" si="8"/>
        <v>18</v>
      </c>
      <c r="N24" s="113">
        <f t="shared" si="8"/>
        <v>14</v>
      </c>
      <c r="O24" s="113">
        <f t="shared" si="8"/>
        <v>11</v>
      </c>
      <c r="P24" s="113">
        <f t="shared" si="8"/>
        <v>23</v>
      </c>
      <c r="Q24" s="113">
        <f t="shared" si="8"/>
        <v>20</v>
      </c>
      <c r="R24" s="113">
        <f t="shared" si="8"/>
        <v>1</v>
      </c>
      <c r="S24" s="113">
        <f t="shared" si="8"/>
        <v>6</v>
      </c>
      <c r="T24" s="113">
        <f t="shared" si="8"/>
        <v>27</v>
      </c>
      <c r="U24" s="113">
        <f t="shared" si="8"/>
        <v>23</v>
      </c>
      <c r="V24" s="113">
        <f t="shared" si="8"/>
        <v>13</v>
      </c>
      <c r="W24" s="113">
        <f t="shared" si="8"/>
        <v>10</v>
      </c>
      <c r="X24" s="113">
        <f t="shared" si="8"/>
        <v>21</v>
      </c>
      <c r="Y24" s="113">
        <f t="shared" si="8"/>
        <v>18</v>
      </c>
      <c r="Z24" s="113">
        <f t="shared" si="8"/>
        <v>18</v>
      </c>
      <c r="AA24" s="113">
        <f t="shared" si="8"/>
        <v>19</v>
      </c>
      <c r="AB24" s="113">
        <f t="shared" si="8"/>
        <v>25</v>
      </c>
      <c r="AC24" s="113">
        <f t="shared" si="8"/>
        <v>13</v>
      </c>
      <c r="AD24" s="113">
        <f t="shared" si="8"/>
        <v>8</v>
      </c>
      <c r="AE24" s="113">
        <f t="shared" si="8"/>
        <v>12</v>
      </c>
      <c r="AF24" s="113">
        <f t="shared" si="8"/>
        <v>10</v>
      </c>
      <c r="AG24" s="113">
        <f t="shared" si="8"/>
        <v>11</v>
      </c>
      <c r="AH24" s="113">
        <f t="shared" si="8"/>
        <v>5</v>
      </c>
      <c r="AI24" s="113">
        <f t="shared" si="8"/>
        <v>6</v>
      </c>
      <c r="AJ24" s="113">
        <f t="shared" si="8"/>
        <v>8</v>
      </c>
      <c r="AK24" s="113">
        <f t="shared" si="8"/>
        <v>12</v>
      </c>
      <c r="AL24" s="113">
        <f t="shared" si="8"/>
        <v>7</v>
      </c>
      <c r="AM24" s="113">
        <f t="shared" si="8"/>
        <v>7</v>
      </c>
      <c r="AN24" s="113">
        <f t="shared" si="8"/>
        <v>10</v>
      </c>
      <c r="AO24" s="113">
        <f t="shared" si="8"/>
        <v>10</v>
      </c>
      <c r="AP24" s="113">
        <f t="shared" si="8"/>
        <v>12</v>
      </c>
      <c r="AQ24" s="113">
        <f t="shared" si="8"/>
        <v>4</v>
      </c>
      <c r="AR24" s="113">
        <f t="shared" si="8"/>
        <v>6</v>
      </c>
      <c r="AS24" s="113">
        <f t="shared" si="8"/>
        <v>11</v>
      </c>
      <c r="AT24" s="113">
        <f t="shared" si="8"/>
        <v>1</v>
      </c>
      <c r="AU24" s="113">
        <f t="shared" si="8"/>
        <v>1</v>
      </c>
      <c r="AV24" s="113">
        <f t="shared" si="8"/>
        <v>0</v>
      </c>
      <c r="AW24" s="113">
        <f t="shared" si="8"/>
        <v>0</v>
      </c>
      <c r="AX24" s="113">
        <f t="shared" si="8"/>
        <v>0</v>
      </c>
    </row>
    <row r="25" spans="1:50" ht="15" customHeight="1">
      <c r="A25" s="140">
        <f>'СПИСОК КЛАССА'!K25</f>
        <v>1</v>
      </c>
      <c r="B25" s="90">
        <v>1</v>
      </c>
      <c r="C25" s="91">
        <f>IF(NOT(ISBLANK('СПИСОК КЛАССА'!C25)),'СПИСОК КЛАССА'!C25,"")</f>
        <v>1</v>
      </c>
      <c r="D25" s="135" t="str">
        <f>IF(NOT(ISBLANK('СПИСОК КЛАССА'!D25)),IF($A25=1,'СПИСОК КЛАССА'!D25, "РОДИТЕЛИ АНКЕТУ НЕ ЗАПОЛНЯЛИ"),"")</f>
        <v/>
      </c>
      <c r="E25" s="154"/>
      <c r="F25" s="261">
        <v>2</v>
      </c>
      <c r="G25" s="237">
        <v>1</v>
      </c>
      <c r="H25" s="262">
        <v>2</v>
      </c>
      <c r="I25" s="237">
        <v>2</v>
      </c>
      <c r="J25" s="237">
        <v>2</v>
      </c>
      <c r="K25" s="237">
        <v>2</v>
      </c>
      <c r="L25" s="237">
        <v>1</v>
      </c>
      <c r="M25" s="237">
        <v>2</v>
      </c>
      <c r="N25" s="237">
        <v>2</v>
      </c>
      <c r="O25" s="237">
        <v>3</v>
      </c>
      <c r="P25" s="237">
        <v>1</v>
      </c>
      <c r="Q25" s="237">
        <v>1</v>
      </c>
      <c r="R25" s="237">
        <v>3</v>
      </c>
      <c r="S25" s="237">
        <v>3</v>
      </c>
      <c r="T25" s="237">
        <v>1</v>
      </c>
      <c r="U25" s="237">
        <v>1</v>
      </c>
      <c r="V25" s="237">
        <v>3</v>
      </c>
      <c r="W25" s="237">
        <v>3</v>
      </c>
      <c r="X25" s="237">
        <v>1</v>
      </c>
      <c r="Y25" s="237">
        <v>2</v>
      </c>
      <c r="Z25" s="237">
        <v>2</v>
      </c>
      <c r="AA25" s="237">
        <v>1</v>
      </c>
      <c r="AB25" s="237">
        <v>2</v>
      </c>
      <c r="AC25" s="237">
        <v>2</v>
      </c>
      <c r="AD25" s="237">
        <v>2</v>
      </c>
      <c r="AE25" s="237">
        <v>2</v>
      </c>
      <c r="AF25" s="237">
        <v>2</v>
      </c>
      <c r="AG25" s="237">
        <v>3</v>
      </c>
      <c r="AH25" s="237">
        <v>4</v>
      </c>
      <c r="AI25" s="92">
        <v>5</v>
      </c>
      <c r="AJ25" s="92">
        <v>2</v>
      </c>
      <c r="AK25" s="92">
        <v>1</v>
      </c>
      <c r="AL25" s="92">
        <v>2</v>
      </c>
      <c r="AM25" s="92">
        <v>2</v>
      </c>
      <c r="AN25" s="92">
        <v>2</v>
      </c>
      <c r="AO25" s="92">
        <v>2</v>
      </c>
      <c r="AP25" s="92">
        <v>3</v>
      </c>
      <c r="AQ25" s="92">
        <v>3</v>
      </c>
      <c r="AR25" s="92">
        <v>2</v>
      </c>
      <c r="AS25" s="92">
        <v>3</v>
      </c>
      <c r="AT25" s="92">
        <v>2</v>
      </c>
      <c r="AU25" s="92">
        <v>1</v>
      </c>
      <c r="AV25" s="92">
        <v>3</v>
      </c>
      <c r="AW25" s="92">
        <v>3</v>
      </c>
      <c r="AX25" s="92">
        <v>3</v>
      </c>
    </row>
    <row r="26" spans="1:50" ht="12.75" customHeight="1">
      <c r="A26" s="140">
        <f>'СПИСОК КЛАССА'!K26</f>
        <v>1</v>
      </c>
      <c r="B26" s="90">
        <v>2</v>
      </c>
      <c r="C26" s="91">
        <f>IF(NOT(ISBLANK('СПИСОК КЛАССА'!C26)),'СПИСОК КЛАССА'!C26,"")</f>
        <v>2</v>
      </c>
      <c r="D26" s="135" t="str">
        <f>IF(NOT(ISBLANK('СПИСОК КЛАССА'!D26)),IF($A26=1,'СПИСОК КЛАССА'!D26, "РОДИТЕЛИ АНКЕТУ НЕ ЗАПОЛНЯЛИ"),"")</f>
        <v/>
      </c>
      <c r="E26" s="154"/>
      <c r="F26" s="261">
        <v>1</v>
      </c>
      <c r="G26" s="237">
        <v>2</v>
      </c>
      <c r="H26" s="262">
        <v>2</v>
      </c>
      <c r="I26" s="237">
        <v>1</v>
      </c>
      <c r="J26" s="237">
        <v>2</v>
      </c>
      <c r="K26" s="237">
        <v>1</v>
      </c>
      <c r="L26" s="237">
        <v>1</v>
      </c>
      <c r="M26" s="237">
        <v>1</v>
      </c>
      <c r="N26" s="237">
        <v>1</v>
      </c>
      <c r="O26" s="237">
        <v>2</v>
      </c>
      <c r="P26" s="237">
        <v>1</v>
      </c>
      <c r="Q26" s="237">
        <v>1</v>
      </c>
      <c r="R26" s="237">
        <v>2</v>
      </c>
      <c r="S26" s="237">
        <v>2</v>
      </c>
      <c r="T26" s="237">
        <v>1</v>
      </c>
      <c r="U26" s="237">
        <v>1</v>
      </c>
      <c r="V26" s="237">
        <v>1</v>
      </c>
      <c r="W26" s="237">
        <v>2</v>
      </c>
      <c r="X26" s="237">
        <v>1</v>
      </c>
      <c r="Y26" s="237">
        <v>1</v>
      </c>
      <c r="Z26" s="237">
        <v>1</v>
      </c>
      <c r="AA26" s="237">
        <v>1</v>
      </c>
      <c r="AB26" s="237">
        <v>1</v>
      </c>
      <c r="AC26" s="237">
        <v>2</v>
      </c>
      <c r="AD26" s="237">
        <v>2</v>
      </c>
      <c r="AE26" s="237">
        <v>2</v>
      </c>
      <c r="AF26" s="237">
        <v>3</v>
      </c>
      <c r="AG26" s="237">
        <v>3</v>
      </c>
      <c r="AH26" s="237">
        <v>3</v>
      </c>
      <c r="AI26" s="92">
        <v>5</v>
      </c>
      <c r="AJ26" s="92">
        <v>2</v>
      </c>
      <c r="AK26" s="92">
        <v>3</v>
      </c>
      <c r="AL26" s="92">
        <v>3</v>
      </c>
      <c r="AM26" s="92">
        <v>3</v>
      </c>
      <c r="AN26" s="92">
        <v>2</v>
      </c>
      <c r="AO26" s="92">
        <v>3</v>
      </c>
      <c r="AP26" s="92">
        <v>3</v>
      </c>
      <c r="AQ26" s="92">
        <v>3</v>
      </c>
      <c r="AR26" s="92">
        <v>2</v>
      </c>
      <c r="AS26" s="92">
        <v>2</v>
      </c>
      <c r="AT26" s="92">
        <v>3</v>
      </c>
      <c r="AU26" s="92">
        <v>4</v>
      </c>
      <c r="AV26" s="92">
        <v>6</v>
      </c>
      <c r="AW26" s="92">
        <v>6</v>
      </c>
      <c r="AX26" s="92">
        <v>3</v>
      </c>
    </row>
    <row r="27" spans="1:50" ht="12.75" customHeight="1">
      <c r="A27" s="140">
        <f>'СПИСОК КЛАССА'!K27</f>
        <v>1</v>
      </c>
      <c r="B27" s="90">
        <v>3</v>
      </c>
      <c r="C27" s="91">
        <f>IF(NOT(ISBLANK('СПИСОК КЛАССА'!C27)),'СПИСОК КЛАССА'!C27,"")</f>
        <v>3</v>
      </c>
      <c r="D27" s="135" t="str">
        <f>IF(NOT(ISBLANK('СПИСОК КЛАССА'!D27)),IF($A27=1,'СПИСОК КЛАССА'!D27, "РОДИТЕЛИ АНКЕТУ НЕ ЗАПОЛНЯЛИ"),"")</f>
        <v/>
      </c>
      <c r="E27" s="154"/>
      <c r="F27" s="37">
        <v>1</v>
      </c>
      <c r="G27" s="237">
        <v>2</v>
      </c>
      <c r="H27" s="261">
        <v>2</v>
      </c>
      <c r="I27" s="237">
        <v>2</v>
      </c>
      <c r="J27" s="237">
        <v>2</v>
      </c>
      <c r="K27" s="237">
        <v>2</v>
      </c>
      <c r="L27" s="237">
        <v>1</v>
      </c>
      <c r="M27" s="237">
        <v>2</v>
      </c>
      <c r="N27" s="237">
        <v>2</v>
      </c>
      <c r="O27" s="237">
        <v>3</v>
      </c>
      <c r="P27" s="237">
        <v>2</v>
      </c>
      <c r="Q27" s="237">
        <v>2</v>
      </c>
      <c r="R27" s="237">
        <v>3</v>
      </c>
      <c r="S27" s="237">
        <v>3</v>
      </c>
      <c r="T27" s="237">
        <v>1</v>
      </c>
      <c r="U27" s="237">
        <v>1</v>
      </c>
      <c r="V27" s="237">
        <v>3</v>
      </c>
      <c r="W27" s="237">
        <v>1</v>
      </c>
      <c r="X27" s="237">
        <v>2</v>
      </c>
      <c r="Y27" s="237">
        <v>2</v>
      </c>
      <c r="Z27" s="237">
        <v>2</v>
      </c>
      <c r="AA27" s="237">
        <v>2</v>
      </c>
      <c r="AB27" s="237">
        <v>1</v>
      </c>
      <c r="AC27" s="237">
        <v>2</v>
      </c>
      <c r="AD27" s="237">
        <v>3</v>
      </c>
      <c r="AE27" s="237">
        <v>1</v>
      </c>
      <c r="AF27" s="237">
        <v>1</v>
      </c>
      <c r="AG27" s="237">
        <v>1</v>
      </c>
      <c r="AH27" s="237">
        <v>1</v>
      </c>
      <c r="AI27" s="92">
        <v>5</v>
      </c>
      <c r="AJ27" s="92">
        <v>1</v>
      </c>
      <c r="AK27" s="92">
        <v>1</v>
      </c>
      <c r="AL27" s="92">
        <v>2</v>
      </c>
      <c r="AM27" s="92">
        <v>2</v>
      </c>
      <c r="AN27" s="92">
        <v>2</v>
      </c>
      <c r="AO27" s="92">
        <v>1</v>
      </c>
      <c r="AP27" s="92">
        <v>1</v>
      </c>
      <c r="AQ27" s="92">
        <v>2</v>
      </c>
      <c r="AR27" s="92">
        <v>2</v>
      </c>
      <c r="AS27" s="92">
        <v>1</v>
      </c>
      <c r="AT27" s="92">
        <v>2</v>
      </c>
      <c r="AU27" s="92">
        <v>3</v>
      </c>
      <c r="AV27" s="92">
        <v>5</v>
      </c>
      <c r="AW27" s="92">
        <v>6</v>
      </c>
      <c r="AX27" s="92">
        <v>2</v>
      </c>
    </row>
    <row r="28" spans="1:50" ht="12.75" customHeight="1">
      <c r="A28" s="140">
        <f>'СПИСОК КЛАССА'!K28</f>
        <v>1</v>
      </c>
      <c r="B28" s="90">
        <v>4</v>
      </c>
      <c r="C28" s="91">
        <f>IF(NOT(ISBLANK('СПИСОК КЛАССА'!C28)),'СПИСОК КЛАССА'!C28,"")</f>
        <v>4</v>
      </c>
      <c r="D28" s="135" t="str">
        <f>IF(NOT(ISBLANK('СПИСОК КЛАССА'!D28)),IF($A28=1,'СПИСОК КЛАССА'!D28, "РОДИТЕЛИ АНКЕТУ НЕ ЗАПОЛНЯЛИ"),"")</f>
        <v/>
      </c>
      <c r="E28" s="154"/>
      <c r="F28" s="261">
        <v>1</v>
      </c>
      <c r="G28" s="237">
        <v>2</v>
      </c>
      <c r="H28" s="262">
        <v>2</v>
      </c>
      <c r="I28" s="237">
        <v>1</v>
      </c>
      <c r="J28" s="237">
        <v>1</v>
      </c>
      <c r="K28" s="237">
        <v>1</v>
      </c>
      <c r="L28" s="237">
        <v>1</v>
      </c>
      <c r="M28" s="237">
        <v>1</v>
      </c>
      <c r="N28" s="237">
        <v>1</v>
      </c>
      <c r="O28" s="237">
        <v>1</v>
      </c>
      <c r="P28" s="237">
        <v>1</v>
      </c>
      <c r="Q28" s="237">
        <v>1</v>
      </c>
      <c r="R28" s="237">
        <v>3</v>
      </c>
      <c r="S28" s="237">
        <v>3</v>
      </c>
      <c r="T28" s="237">
        <v>1</v>
      </c>
      <c r="U28" s="237">
        <v>1</v>
      </c>
      <c r="V28" s="237">
        <v>3</v>
      </c>
      <c r="W28" s="237">
        <v>1</v>
      </c>
      <c r="X28" s="237">
        <v>1</v>
      </c>
      <c r="Y28" s="237">
        <v>1</v>
      </c>
      <c r="Z28" s="237">
        <v>1</v>
      </c>
      <c r="AA28" s="237">
        <v>1</v>
      </c>
      <c r="AB28" s="237">
        <v>1</v>
      </c>
      <c r="AC28" s="237">
        <v>1</v>
      </c>
      <c r="AD28" s="237">
        <v>1</v>
      </c>
      <c r="AE28" s="237">
        <v>1</v>
      </c>
      <c r="AF28" s="237">
        <v>3</v>
      </c>
      <c r="AG28" s="237">
        <v>1</v>
      </c>
      <c r="AH28" s="237">
        <v>4</v>
      </c>
      <c r="AI28" s="92">
        <v>1</v>
      </c>
      <c r="AJ28" s="92">
        <v>3</v>
      </c>
      <c r="AK28" s="92">
        <v>1</v>
      </c>
      <c r="AL28" s="92">
        <v>1</v>
      </c>
      <c r="AM28" s="92">
        <v>1</v>
      </c>
      <c r="AN28" s="92">
        <v>1</v>
      </c>
      <c r="AO28" s="92">
        <v>2</v>
      </c>
      <c r="AP28" s="92">
        <v>1</v>
      </c>
      <c r="AQ28" s="92">
        <v>2</v>
      </c>
      <c r="AR28" s="92">
        <v>2</v>
      </c>
      <c r="AS28" s="92">
        <v>1</v>
      </c>
      <c r="AT28" s="92">
        <v>5</v>
      </c>
      <c r="AU28" s="92">
        <v>5</v>
      </c>
      <c r="AV28" s="92">
        <v>6</v>
      </c>
      <c r="AW28" s="92">
        <v>5</v>
      </c>
      <c r="AX28" s="92">
        <v>3</v>
      </c>
    </row>
    <row r="29" spans="1:50" ht="12.75" customHeight="1">
      <c r="A29" s="140">
        <f>'СПИСОК КЛАССА'!K29</f>
        <v>1</v>
      </c>
      <c r="B29" s="90">
        <v>5</v>
      </c>
      <c r="C29" s="91">
        <f>IF(NOT(ISBLANK('СПИСОК КЛАССА'!C29)),'СПИСОК КЛАССА'!C29,"")</f>
        <v>5</v>
      </c>
      <c r="D29" s="135" t="str">
        <f>IF(NOT(ISBLANK('СПИСОК КЛАССА'!D29)),IF($A29=1,'СПИСОК КЛАССА'!D29, "РОДИТЕЛИ АНКЕТУ НЕ ЗАПОЛНЯЛИ"),"")</f>
        <v/>
      </c>
      <c r="E29" s="154"/>
      <c r="F29" s="261">
        <v>1</v>
      </c>
      <c r="G29" s="237">
        <v>2</v>
      </c>
      <c r="H29" s="262">
        <v>2</v>
      </c>
      <c r="I29" s="237">
        <v>1</v>
      </c>
      <c r="J29" s="237">
        <v>2</v>
      </c>
      <c r="K29" s="237">
        <v>1</v>
      </c>
      <c r="L29" s="237">
        <v>1</v>
      </c>
      <c r="M29" s="237">
        <v>1</v>
      </c>
      <c r="N29" s="237">
        <v>1</v>
      </c>
      <c r="O29" s="237">
        <v>2</v>
      </c>
      <c r="P29" s="237">
        <v>1</v>
      </c>
      <c r="Q29" s="237">
        <v>1</v>
      </c>
      <c r="R29" s="237">
        <v>2</v>
      </c>
      <c r="S29" s="237">
        <v>2</v>
      </c>
      <c r="T29" s="237">
        <v>1</v>
      </c>
      <c r="U29" s="237">
        <v>1</v>
      </c>
      <c r="V29" s="237">
        <v>1</v>
      </c>
      <c r="W29" s="237">
        <v>3</v>
      </c>
      <c r="X29" s="237">
        <v>1</v>
      </c>
      <c r="Y29" s="237">
        <v>1</v>
      </c>
      <c r="Z29" s="237">
        <v>1</v>
      </c>
      <c r="AA29" s="237">
        <v>1</v>
      </c>
      <c r="AB29" s="237">
        <v>1</v>
      </c>
      <c r="AC29" s="237">
        <v>2</v>
      </c>
      <c r="AD29" s="237">
        <v>2</v>
      </c>
      <c r="AE29" s="237">
        <v>2</v>
      </c>
      <c r="AF29" s="237">
        <v>3</v>
      </c>
      <c r="AG29" s="237">
        <v>3</v>
      </c>
      <c r="AH29" s="237">
        <v>3</v>
      </c>
      <c r="AI29" s="92">
        <v>5</v>
      </c>
      <c r="AJ29" s="92">
        <v>2</v>
      </c>
      <c r="AK29" s="92">
        <v>3</v>
      </c>
      <c r="AL29" s="92">
        <v>3</v>
      </c>
      <c r="AM29" s="92">
        <v>3</v>
      </c>
      <c r="AN29" s="92">
        <v>2</v>
      </c>
      <c r="AO29" s="92">
        <v>3</v>
      </c>
      <c r="AP29" s="92">
        <v>3</v>
      </c>
      <c r="AQ29" s="92">
        <v>3</v>
      </c>
      <c r="AR29" s="92">
        <v>2</v>
      </c>
      <c r="AS29" s="92">
        <v>2</v>
      </c>
      <c r="AT29" s="92">
        <v>3</v>
      </c>
      <c r="AU29" s="92">
        <v>4</v>
      </c>
      <c r="AV29" s="92">
        <v>6</v>
      </c>
      <c r="AW29" s="92">
        <v>6</v>
      </c>
      <c r="AX29" s="92">
        <v>3</v>
      </c>
    </row>
    <row r="30" spans="1:50" ht="12.75" customHeight="1">
      <c r="A30" s="140">
        <f>'СПИСОК КЛАССА'!K30</f>
        <v>1</v>
      </c>
      <c r="B30" s="90">
        <v>6</v>
      </c>
      <c r="C30" s="91">
        <f>IF(NOT(ISBLANK('СПИСОК КЛАССА'!C30)),'СПИСОК КЛАССА'!C30,"")</f>
        <v>6</v>
      </c>
      <c r="D30" s="135" t="str">
        <f>IF(NOT(ISBLANK('СПИСОК КЛАССА'!D30)),IF($A30=1,'СПИСОК КЛАССА'!D30, "РОДИТЕЛИ АНКЕТУ НЕ ЗАПОЛНЯЛИ"),"")</f>
        <v/>
      </c>
      <c r="E30" s="154"/>
      <c r="F30" s="261">
        <v>1</v>
      </c>
      <c r="G30" s="237">
        <v>2</v>
      </c>
      <c r="H30" s="262">
        <v>2</v>
      </c>
      <c r="I30" s="237">
        <v>1</v>
      </c>
      <c r="J30" s="237">
        <v>1</v>
      </c>
      <c r="K30" s="237">
        <v>2</v>
      </c>
      <c r="L30" s="237">
        <v>1</v>
      </c>
      <c r="M30" s="237">
        <v>2</v>
      </c>
      <c r="N30" s="237">
        <v>2</v>
      </c>
      <c r="O30" s="237">
        <v>1</v>
      </c>
      <c r="P30" s="237">
        <v>1</v>
      </c>
      <c r="Q30" s="237">
        <v>1</v>
      </c>
      <c r="R30" s="237">
        <v>3</v>
      </c>
      <c r="S30" s="237">
        <v>1</v>
      </c>
      <c r="T30" s="237">
        <v>1</v>
      </c>
      <c r="U30" s="237">
        <v>2</v>
      </c>
      <c r="V30" s="237">
        <v>1</v>
      </c>
      <c r="W30" s="237">
        <v>3</v>
      </c>
      <c r="X30" s="237">
        <v>1</v>
      </c>
      <c r="Y30" s="237">
        <v>1</v>
      </c>
      <c r="Z30" s="237">
        <v>1</v>
      </c>
      <c r="AA30" s="237">
        <v>1</v>
      </c>
      <c r="AB30" s="237">
        <v>1</v>
      </c>
      <c r="AC30" s="237">
        <v>1</v>
      </c>
      <c r="AD30" s="237">
        <v>2</v>
      </c>
      <c r="AE30" s="237">
        <v>2</v>
      </c>
      <c r="AF30" s="237">
        <v>1</v>
      </c>
      <c r="AG30" s="237">
        <v>3</v>
      </c>
      <c r="AH30" s="237">
        <v>2</v>
      </c>
      <c r="AI30" s="92">
        <v>3</v>
      </c>
      <c r="AJ30" s="92">
        <v>2</v>
      </c>
      <c r="AK30" s="92">
        <v>3</v>
      </c>
      <c r="AL30" s="92">
        <v>2</v>
      </c>
      <c r="AM30" s="92">
        <v>2</v>
      </c>
      <c r="AN30" s="92">
        <v>3</v>
      </c>
      <c r="AO30" s="92">
        <v>1</v>
      </c>
      <c r="AP30" s="92">
        <v>3</v>
      </c>
      <c r="AQ30" s="92">
        <v>3</v>
      </c>
      <c r="AR30" s="92">
        <v>1</v>
      </c>
      <c r="AS30" s="92">
        <v>3</v>
      </c>
      <c r="AT30" s="92">
        <v>1</v>
      </c>
      <c r="AU30" s="92">
        <v>2</v>
      </c>
      <c r="AV30" s="92">
        <v>6</v>
      </c>
      <c r="AW30" s="92">
        <v>6</v>
      </c>
      <c r="AX30" s="92">
        <v>3</v>
      </c>
    </row>
    <row r="31" spans="1:50" ht="12.75" customHeight="1">
      <c r="A31" s="140">
        <f>'СПИСОК КЛАССА'!K31</f>
        <v>1</v>
      </c>
      <c r="B31" s="90">
        <v>7</v>
      </c>
      <c r="C31" s="91">
        <f>IF(NOT(ISBLANK('СПИСОК КЛАССА'!C31)),'СПИСОК КЛАССА'!C31,"")</f>
        <v>7</v>
      </c>
      <c r="D31" s="135" t="str">
        <f>IF(NOT(ISBLANK('СПИСОК КЛАССА'!D31)),IF($A31=1,'СПИСОК КЛАССА'!D31, "РОДИТЕЛИ АНКЕТУ НЕ ЗАПОЛНЯЛИ"),"")</f>
        <v/>
      </c>
      <c r="E31" s="154"/>
      <c r="F31" s="261">
        <v>1</v>
      </c>
      <c r="G31" s="237">
        <v>2</v>
      </c>
      <c r="H31" s="262">
        <v>2</v>
      </c>
      <c r="I31" s="237">
        <v>1</v>
      </c>
      <c r="J31" s="237">
        <v>1</v>
      </c>
      <c r="K31" s="237">
        <v>1</v>
      </c>
      <c r="L31" s="237">
        <v>1</v>
      </c>
      <c r="M31" s="237">
        <v>1</v>
      </c>
      <c r="N31" s="237">
        <v>1</v>
      </c>
      <c r="O31" s="237">
        <v>1</v>
      </c>
      <c r="P31" s="237">
        <v>1</v>
      </c>
      <c r="Q31" s="237">
        <v>1</v>
      </c>
      <c r="R31" s="237">
        <v>3</v>
      </c>
      <c r="S31" s="237">
        <v>3</v>
      </c>
      <c r="T31" s="237">
        <v>1</v>
      </c>
      <c r="U31" s="237">
        <v>1</v>
      </c>
      <c r="V31" s="237">
        <v>3</v>
      </c>
      <c r="W31" s="237">
        <v>1</v>
      </c>
      <c r="X31" s="237">
        <v>1</v>
      </c>
      <c r="Y31" s="237">
        <v>1</v>
      </c>
      <c r="Z31" s="237">
        <v>1</v>
      </c>
      <c r="AA31" s="237">
        <v>1</v>
      </c>
      <c r="AB31" s="237">
        <v>1</v>
      </c>
      <c r="AC31" s="237">
        <v>1</v>
      </c>
      <c r="AD31" s="237">
        <v>1</v>
      </c>
      <c r="AE31" s="237">
        <v>1</v>
      </c>
      <c r="AF31" s="237">
        <v>3</v>
      </c>
      <c r="AG31" s="237">
        <v>1</v>
      </c>
      <c r="AH31" s="237">
        <v>4</v>
      </c>
      <c r="AI31" s="92">
        <v>1</v>
      </c>
      <c r="AJ31" s="92">
        <v>3</v>
      </c>
      <c r="AK31" s="92">
        <v>1</v>
      </c>
      <c r="AL31" s="92">
        <v>1</v>
      </c>
      <c r="AM31" s="92">
        <v>1</v>
      </c>
      <c r="AN31" s="92">
        <v>1</v>
      </c>
      <c r="AO31" s="92">
        <v>2</v>
      </c>
      <c r="AP31" s="92">
        <v>1</v>
      </c>
      <c r="AQ31" s="92">
        <v>2</v>
      </c>
      <c r="AR31" s="92">
        <v>2</v>
      </c>
      <c r="AS31" s="92">
        <v>1</v>
      </c>
      <c r="AT31" s="92">
        <v>5</v>
      </c>
      <c r="AU31" s="92">
        <v>5</v>
      </c>
      <c r="AV31" s="92">
        <v>6</v>
      </c>
      <c r="AW31" s="92">
        <v>5</v>
      </c>
      <c r="AX31" s="92">
        <v>3</v>
      </c>
    </row>
    <row r="32" spans="1:50" ht="12.75" customHeight="1">
      <c r="A32" s="140">
        <f>'СПИСОК КЛАССА'!K32</f>
        <v>1</v>
      </c>
      <c r="B32" s="90">
        <v>8</v>
      </c>
      <c r="C32" s="91">
        <f>IF(NOT(ISBLANK('СПИСОК КЛАССА'!C32)),'СПИСОК КЛАССА'!C32,"")</f>
        <v>8</v>
      </c>
      <c r="D32" s="135" t="str">
        <f>IF(NOT(ISBLANK('СПИСОК КЛАССА'!D32)),IF($A32=1,'СПИСОК КЛАССА'!D32, "РОДИТЕЛИ АНКЕТУ НЕ ЗАПОЛНЯЛИ"),"")</f>
        <v/>
      </c>
      <c r="E32" s="154"/>
      <c r="F32" s="261">
        <v>1</v>
      </c>
      <c r="G32" s="237">
        <v>2</v>
      </c>
      <c r="H32" s="262">
        <v>2</v>
      </c>
      <c r="I32" s="237">
        <v>1</v>
      </c>
      <c r="J32" s="237">
        <v>1</v>
      </c>
      <c r="K32" s="237">
        <v>2</v>
      </c>
      <c r="L32" s="237">
        <v>1</v>
      </c>
      <c r="M32" s="237">
        <v>2</v>
      </c>
      <c r="N32" s="237">
        <v>2</v>
      </c>
      <c r="O32" s="237">
        <v>1</v>
      </c>
      <c r="P32" s="237">
        <v>1</v>
      </c>
      <c r="Q32" s="237">
        <v>1</v>
      </c>
      <c r="R32" s="237">
        <v>3</v>
      </c>
      <c r="S32" s="237">
        <v>1</v>
      </c>
      <c r="T32" s="237">
        <v>1</v>
      </c>
      <c r="U32" s="237">
        <v>2</v>
      </c>
      <c r="V32" s="237">
        <v>1</v>
      </c>
      <c r="W32" s="237">
        <v>3</v>
      </c>
      <c r="X32" s="237">
        <v>1</v>
      </c>
      <c r="Y32" s="237">
        <v>1</v>
      </c>
      <c r="Z32" s="237">
        <v>1</v>
      </c>
      <c r="AA32" s="237">
        <v>1</v>
      </c>
      <c r="AB32" s="237">
        <v>1</v>
      </c>
      <c r="AC32" s="237">
        <v>1</v>
      </c>
      <c r="AD32" s="237">
        <v>2</v>
      </c>
      <c r="AE32" s="237">
        <v>2</v>
      </c>
      <c r="AF32" s="237">
        <v>1</v>
      </c>
      <c r="AG32" s="237">
        <v>3</v>
      </c>
      <c r="AH32" s="237">
        <v>2</v>
      </c>
      <c r="AI32" s="92">
        <v>3</v>
      </c>
      <c r="AJ32" s="92">
        <v>2</v>
      </c>
      <c r="AK32" s="92">
        <v>3</v>
      </c>
      <c r="AL32" s="92">
        <v>2</v>
      </c>
      <c r="AM32" s="92">
        <v>2</v>
      </c>
      <c r="AN32" s="92">
        <v>3</v>
      </c>
      <c r="AO32" s="92">
        <v>1</v>
      </c>
      <c r="AP32" s="92">
        <v>3</v>
      </c>
      <c r="AQ32" s="92">
        <v>3</v>
      </c>
      <c r="AR32" s="92">
        <v>1</v>
      </c>
      <c r="AS32" s="92">
        <v>3</v>
      </c>
      <c r="AT32" s="92">
        <v>5</v>
      </c>
      <c r="AU32" s="92">
        <v>2</v>
      </c>
      <c r="AV32" s="92">
        <v>6</v>
      </c>
      <c r="AW32" s="92">
        <v>6</v>
      </c>
      <c r="AX32" s="92">
        <v>3</v>
      </c>
    </row>
    <row r="33" spans="1:50" ht="12.75" customHeight="1">
      <c r="A33" s="140">
        <f>'СПИСОК КЛАССА'!K33</f>
        <v>1</v>
      </c>
      <c r="B33" s="90">
        <v>9</v>
      </c>
      <c r="C33" s="91">
        <f>IF(NOT(ISBLANK('СПИСОК КЛАССА'!C33)),'СПИСОК КЛАССА'!C33,"")</f>
        <v>9</v>
      </c>
      <c r="D33" s="135" t="str">
        <f>IF(NOT(ISBLANK('СПИСОК КЛАССА'!D33)),IF($A33=1,'СПИСОК КЛАССА'!D33, "РОДИТЕЛИ АНКЕТУ НЕ ЗАПОЛНЯЛИ"),"")</f>
        <v/>
      </c>
      <c r="E33" s="154"/>
      <c r="F33" s="261">
        <v>1</v>
      </c>
      <c r="G33" s="237">
        <v>2</v>
      </c>
      <c r="H33" s="262">
        <v>2</v>
      </c>
      <c r="I33" s="237">
        <v>1</v>
      </c>
      <c r="J33" s="237">
        <v>1</v>
      </c>
      <c r="K33" s="237">
        <v>2</v>
      </c>
      <c r="L33" s="237">
        <v>1</v>
      </c>
      <c r="M33" s="237">
        <v>1</v>
      </c>
      <c r="N33" s="237">
        <v>2</v>
      </c>
      <c r="O33" s="237">
        <v>2</v>
      </c>
      <c r="P33" s="237">
        <v>1</v>
      </c>
      <c r="Q33" s="237">
        <v>2</v>
      </c>
      <c r="R33" s="237">
        <v>3</v>
      </c>
      <c r="S33" s="237">
        <v>3</v>
      </c>
      <c r="T33" s="237">
        <v>1</v>
      </c>
      <c r="U33" s="237">
        <v>1</v>
      </c>
      <c r="V33" s="237">
        <v>2</v>
      </c>
      <c r="W33" s="237">
        <v>3</v>
      </c>
      <c r="X33" s="237">
        <v>3</v>
      </c>
      <c r="Y33" s="237">
        <v>3</v>
      </c>
      <c r="Z33" s="237">
        <v>2</v>
      </c>
      <c r="AA33" s="237">
        <v>3</v>
      </c>
      <c r="AB33" s="237">
        <v>1</v>
      </c>
      <c r="AC33" s="237">
        <v>2</v>
      </c>
      <c r="AD33" s="237">
        <v>3</v>
      </c>
      <c r="AE33" s="237">
        <v>3</v>
      </c>
      <c r="AF33" s="237">
        <v>3</v>
      </c>
      <c r="AG33" s="237">
        <v>2</v>
      </c>
      <c r="AH33" s="237">
        <v>2</v>
      </c>
      <c r="AI33" s="92">
        <v>4</v>
      </c>
      <c r="AJ33" s="92">
        <v>1</v>
      </c>
      <c r="AK33" s="92">
        <v>2</v>
      </c>
      <c r="AL33" s="92">
        <v>2</v>
      </c>
      <c r="AM33" s="92">
        <v>2</v>
      </c>
      <c r="AN33" s="92">
        <v>1</v>
      </c>
      <c r="AO33" s="92">
        <v>4</v>
      </c>
      <c r="AP33" s="92">
        <v>2</v>
      </c>
      <c r="AQ33" s="92">
        <v>1</v>
      </c>
      <c r="AR33" s="92">
        <v>3</v>
      </c>
      <c r="AS33" s="92">
        <v>2</v>
      </c>
      <c r="AT33" s="92">
        <v>4</v>
      </c>
      <c r="AU33" s="92">
        <v>4</v>
      </c>
      <c r="AV33" s="92">
        <v>6</v>
      </c>
      <c r="AW33" s="92">
        <v>6</v>
      </c>
      <c r="AX33" s="92">
        <v>2</v>
      </c>
    </row>
    <row r="34" spans="1:50" ht="12.75" customHeight="1">
      <c r="A34" s="140">
        <f>'СПИСОК КЛАССА'!K34</f>
        <v>1</v>
      </c>
      <c r="B34" s="90">
        <v>10</v>
      </c>
      <c r="C34" s="91">
        <f>IF(NOT(ISBLANK('СПИСОК КЛАССА'!C34)),'СПИСОК КЛАССА'!C34,"")</f>
        <v>10</v>
      </c>
      <c r="D34" s="135" t="str">
        <f>IF(NOT(ISBLANK('СПИСОК КЛАССА'!D34)),IF($A34=1,'СПИСОК КЛАССА'!D34, "РОДИТЕЛИ АНКЕТУ НЕ ЗАПОЛНЯЛИ"),"")</f>
        <v/>
      </c>
      <c r="E34" s="154"/>
      <c r="F34" s="261">
        <v>1</v>
      </c>
      <c r="G34" s="237">
        <v>2</v>
      </c>
      <c r="H34" s="262">
        <v>2</v>
      </c>
      <c r="I34" s="237">
        <v>1</v>
      </c>
      <c r="J34" s="237">
        <v>1</v>
      </c>
      <c r="K34" s="237">
        <v>1</v>
      </c>
      <c r="L34" s="237">
        <v>1</v>
      </c>
      <c r="M34" s="237">
        <v>1</v>
      </c>
      <c r="N34" s="237">
        <v>1</v>
      </c>
      <c r="O34" s="237">
        <v>1</v>
      </c>
      <c r="P34" s="237">
        <v>1</v>
      </c>
      <c r="Q34" s="237">
        <v>1</v>
      </c>
      <c r="R34" s="237">
        <v>3</v>
      </c>
      <c r="S34" s="237">
        <v>3</v>
      </c>
      <c r="T34" s="237">
        <v>1</v>
      </c>
      <c r="U34" s="237">
        <v>1</v>
      </c>
      <c r="V34" s="237">
        <v>3</v>
      </c>
      <c r="W34" s="237">
        <v>1</v>
      </c>
      <c r="X34" s="237">
        <v>1</v>
      </c>
      <c r="Y34" s="237">
        <v>1</v>
      </c>
      <c r="Z34" s="237">
        <v>1</v>
      </c>
      <c r="AA34" s="237">
        <v>1</v>
      </c>
      <c r="AB34" s="237">
        <v>1</v>
      </c>
      <c r="AC34" s="237">
        <v>1</v>
      </c>
      <c r="AD34" s="237">
        <v>1</v>
      </c>
      <c r="AE34" s="237">
        <v>1</v>
      </c>
      <c r="AF34" s="237">
        <v>3</v>
      </c>
      <c r="AG34" s="237">
        <v>1</v>
      </c>
      <c r="AH34" s="237">
        <v>4</v>
      </c>
      <c r="AI34" s="92">
        <v>1</v>
      </c>
      <c r="AJ34" s="92">
        <v>3</v>
      </c>
      <c r="AK34" s="92">
        <v>1</v>
      </c>
      <c r="AL34" s="92">
        <v>1</v>
      </c>
      <c r="AM34" s="92">
        <v>1</v>
      </c>
      <c r="AN34" s="92">
        <v>1</v>
      </c>
      <c r="AO34" s="92">
        <v>2</v>
      </c>
      <c r="AP34" s="92">
        <v>1</v>
      </c>
      <c r="AQ34" s="92">
        <v>2</v>
      </c>
      <c r="AR34" s="92">
        <v>2</v>
      </c>
      <c r="AS34" s="92">
        <v>1</v>
      </c>
      <c r="AT34" s="92">
        <v>5</v>
      </c>
      <c r="AU34" s="92">
        <v>5</v>
      </c>
      <c r="AV34" s="92">
        <v>6</v>
      </c>
      <c r="AW34" s="92">
        <v>5</v>
      </c>
      <c r="AX34" s="92">
        <v>3</v>
      </c>
    </row>
    <row r="35" spans="1:50" ht="12.75" customHeight="1">
      <c r="A35" s="140">
        <f>'СПИСОК КЛАССА'!K35</f>
        <v>1</v>
      </c>
      <c r="B35" s="90">
        <v>11</v>
      </c>
      <c r="C35" s="91">
        <f>IF(NOT(ISBLANK('СПИСОК КЛАССА'!C35)),'СПИСОК КЛАССА'!C35,"")</f>
        <v>11</v>
      </c>
      <c r="D35" s="135" t="str">
        <f>IF(NOT(ISBLANK('СПИСОК КЛАССА'!D35)),IF($A35=1,'СПИСОК КЛАССА'!D35, "РОДИТЕЛИ АНКЕТУ НЕ ЗАПОЛНЯЛИ"),"")</f>
        <v/>
      </c>
      <c r="E35" s="154"/>
      <c r="F35" s="261">
        <v>1</v>
      </c>
      <c r="G35" s="237">
        <v>2</v>
      </c>
      <c r="H35" s="262">
        <v>2</v>
      </c>
      <c r="I35" s="237">
        <v>1</v>
      </c>
      <c r="J35" s="237">
        <v>2</v>
      </c>
      <c r="K35" s="237">
        <v>1</v>
      </c>
      <c r="L35" s="237">
        <v>1</v>
      </c>
      <c r="M35" s="237">
        <v>1</v>
      </c>
      <c r="N35" s="237">
        <v>1</v>
      </c>
      <c r="O35" s="237">
        <v>2</v>
      </c>
      <c r="P35" s="237">
        <v>1</v>
      </c>
      <c r="Q35" s="237">
        <v>1</v>
      </c>
      <c r="R35" s="237">
        <v>2</v>
      </c>
      <c r="S35" s="237">
        <v>2</v>
      </c>
      <c r="T35" s="237">
        <v>1</v>
      </c>
      <c r="U35" s="237">
        <v>1</v>
      </c>
      <c r="V35" s="237">
        <v>1</v>
      </c>
      <c r="W35" s="237">
        <v>3</v>
      </c>
      <c r="X35" s="237">
        <v>1</v>
      </c>
      <c r="Y35" s="237">
        <v>1</v>
      </c>
      <c r="Z35" s="237">
        <v>1</v>
      </c>
      <c r="AA35" s="237">
        <v>1</v>
      </c>
      <c r="AB35" s="237">
        <v>1</v>
      </c>
      <c r="AC35" s="237">
        <v>2</v>
      </c>
      <c r="AD35" s="237">
        <v>2</v>
      </c>
      <c r="AE35" s="237">
        <v>2</v>
      </c>
      <c r="AF35" s="237">
        <v>3</v>
      </c>
      <c r="AG35" s="237">
        <v>3</v>
      </c>
      <c r="AH35" s="237">
        <v>3</v>
      </c>
      <c r="AI35" s="92">
        <v>5</v>
      </c>
      <c r="AJ35" s="92">
        <v>2</v>
      </c>
      <c r="AK35" s="92">
        <v>3</v>
      </c>
      <c r="AL35" s="92">
        <v>3</v>
      </c>
      <c r="AM35" s="92">
        <v>3</v>
      </c>
      <c r="AN35" s="92">
        <v>2</v>
      </c>
      <c r="AO35" s="92">
        <v>3</v>
      </c>
      <c r="AP35" s="92">
        <v>3</v>
      </c>
      <c r="AQ35" s="92">
        <v>3</v>
      </c>
      <c r="AR35" s="92">
        <v>2</v>
      </c>
      <c r="AS35" s="92">
        <v>2</v>
      </c>
      <c r="AT35" s="92">
        <v>3</v>
      </c>
      <c r="AU35" s="92">
        <v>4</v>
      </c>
      <c r="AV35" s="92">
        <v>6</v>
      </c>
      <c r="AW35" s="92">
        <v>6</v>
      </c>
      <c r="AX35" s="92">
        <v>3</v>
      </c>
    </row>
    <row r="36" spans="1:50" ht="12.75" customHeight="1">
      <c r="A36" s="140">
        <f>'СПИСОК КЛАССА'!K36</f>
        <v>1</v>
      </c>
      <c r="B36" s="90">
        <v>12</v>
      </c>
      <c r="C36" s="91">
        <f>IF(NOT(ISBLANK('СПИСОК КЛАССА'!C36)),'СПИСОК КЛАССА'!C36,"")</f>
        <v>12</v>
      </c>
      <c r="D36" s="135" t="str">
        <f>IF(NOT(ISBLANK('СПИСОК КЛАССА'!D36)),IF($A36=1,'СПИСОК КЛАССА'!D36, "РОДИТЕЛИ АНКЕТУ НЕ ЗАПОЛНЯЛИ"),"")</f>
        <v/>
      </c>
      <c r="E36" s="154"/>
      <c r="F36" s="261">
        <v>1</v>
      </c>
      <c r="G36" s="237">
        <v>2</v>
      </c>
      <c r="H36" s="262">
        <v>2</v>
      </c>
      <c r="I36" s="237">
        <v>1</v>
      </c>
      <c r="J36" s="237">
        <v>1</v>
      </c>
      <c r="K36" s="237">
        <v>1</v>
      </c>
      <c r="L36" s="237">
        <v>1</v>
      </c>
      <c r="M36" s="237">
        <v>1</v>
      </c>
      <c r="N36" s="237">
        <v>1</v>
      </c>
      <c r="O36" s="237">
        <v>1</v>
      </c>
      <c r="P36" s="237">
        <v>1</v>
      </c>
      <c r="Q36" s="237">
        <v>1</v>
      </c>
      <c r="R36" s="237">
        <v>3</v>
      </c>
      <c r="S36" s="237">
        <v>3</v>
      </c>
      <c r="T36" s="237">
        <v>1</v>
      </c>
      <c r="U36" s="237">
        <v>1</v>
      </c>
      <c r="V36" s="237">
        <v>3</v>
      </c>
      <c r="W36" s="237">
        <v>1</v>
      </c>
      <c r="X36" s="237">
        <v>1</v>
      </c>
      <c r="Y36" s="237">
        <v>1</v>
      </c>
      <c r="Z36" s="237">
        <v>1</v>
      </c>
      <c r="AA36" s="237">
        <v>1</v>
      </c>
      <c r="AB36" s="237">
        <v>1</v>
      </c>
      <c r="AC36" s="237">
        <v>1</v>
      </c>
      <c r="AD36" s="237">
        <v>1</v>
      </c>
      <c r="AE36" s="237">
        <v>1</v>
      </c>
      <c r="AF36" s="237">
        <v>3</v>
      </c>
      <c r="AG36" s="237">
        <v>1</v>
      </c>
      <c r="AH36" s="237">
        <v>4</v>
      </c>
      <c r="AI36" s="92">
        <v>1</v>
      </c>
      <c r="AJ36" s="92">
        <v>3</v>
      </c>
      <c r="AK36" s="92">
        <v>1</v>
      </c>
      <c r="AL36" s="92">
        <v>1</v>
      </c>
      <c r="AM36" s="92">
        <v>1</v>
      </c>
      <c r="AN36" s="92">
        <v>1</v>
      </c>
      <c r="AO36" s="92">
        <v>2</v>
      </c>
      <c r="AP36" s="92">
        <v>1</v>
      </c>
      <c r="AQ36" s="92">
        <v>2</v>
      </c>
      <c r="AR36" s="92">
        <v>2</v>
      </c>
      <c r="AS36" s="92">
        <v>1</v>
      </c>
      <c r="AT36" s="92">
        <v>5</v>
      </c>
      <c r="AU36" s="92">
        <v>5</v>
      </c>
      <c r="AV36" s="92">
        <v>6</v>
      </c>
      <c r="AW36" s="92">
        <v>5</v>
      </c>
      <c r="AX36" s="92">
        <v>3</v>
      </c>
    </row>
    <row r="37" spans="1:50" ht="12.75" customHeight="1">
      <c r="A37" s="140">
        <f>'СПИСОК КЛАССА'!K37</f>
        <v>1</v>
      </c>
      <c r="B37" s="90">
        <v>13</v>
      </c>
      <c r="C37" s="91">
        <f>IF(NOT(ISBLANK('СПИСОК КЛАССА'!C37)),'СПИСОК КЛАССА'!C37,"")</f>
        <v>13</v>
      </c>
      <c r="D37" s="135" t="str">
        <f>IF(NOT(ISBLANK('СПИСОК КЛАССА'!D37)),IF($A37=1,'СПИСОК КЛАССА'!D37, "РОДИТЕЛИ АНКЕТУ НЕ ЗАПОЛНЯЛИ"),"")</f>
        <v/>
      </c>
      <c r="E37" s="154"/>
      <c r="F37" s="261">
        <v>1</v>
      </c>
      <c r="G37" s="237">
        <v>2</v>
      </c>
      <c r="H37" s="262">
        <v>2</v>
      </c>
      <c r="I37" s="237">
        <v>1</v>
      </c>
      <c r="J37" s="237">
        <v>1</v>
      </c>
      <c r="K37" s="237">
        <v>2</v>
      </c>
      <c r="L37" s="237">
        <v>1</v>
      </c>
      <c r="M37" s="237">
        <v>2</v>
      </c>
      <c r="N37" s="237">
        <v>2</v>
      </c>
      <c r="O37" s="237">
        <v>1</v>
      </c>
      <c r="P37" s="237">
        <v>1</v>
      </c>
      <c r="Q37" s="237">
        <v>1</v>
      </c>
      <c r="R37" s="237">
        <v>3</v>
      </c>
      <c r="S37" s="237">
        <v>1</v>
      </c>
      <c r="T37" s="237">
        <v>1</v>
      </c>
      <c r="U37" s="237">
        <v>2</v>
      </c>
      <c r="V37" s="237">
        <v>1</v>
      </c>
      <c r="W37" s="237">
        <v>3</v>
      </c>
      <c r="X37" s="237">
        <v>1</v>
      </c>
      <c r="Y37" s="237">
        <v>1</v>
      </c>
      <c r="Z37" s="237">
        <v>1</v>
      </c>
      <c r="AA37" s="237">
        <v>1</v>
      </c>
      <c r="AB37" s="237">
        <v>1</v>
      </c>
      <c r="AC37" s="237">
        <v>1</v>
      </c>
      <c r="AD37" s="237">
        <v>2</v>
      </c>
      <c r="AE37" s="237">
        <v>2</v>
      </c>
      <c r="AF37" s="237">
        <v>1</v>
      </c>
      <c r="AG37" s="237">
        <v>3</v>
      </c>
      <c r="AH37" s="237">
        <v>2</v>
      </c>
      <c r="AI37" s="92">
        <v>3</v>
      </c>
      <c r="AJ37" s="92">
        <v>2</v>
      </c>
      <c r="AK37" s="92">
        <v>3</v>
      </c>
      <c r="AL37" s="92">
        <v>2</v>
      </c>
      <c r="AM37" s="92">
        <v>2</v>
      </c>
      <c r="AN37" s="92">
        <v>3</v>
      </c>
      <c r="AO37" s="92">
        <v>1</v>
      </c>
      <c r="AP37" s="92">
        <v>3</v>
      </c>
      <c r="AQ37" s="92">
        <v>3</v>
      </c>
      <c r="AR37" s="92">
        <v>1</v>
      </c>
      <c r="AS37" s="92">
        <v>3</v>
      </c>
      <c r="AT37" s="92">
        <v>3</v>
      </c>
      <c r="AU37" s="92">
        <v>2</v>
      </c>
      <c r="AV37" s="92">
        <v>6</v>
      </c>
      <c r="AW37" s="92">
        <v>6</v>
      </c>
      <c r="AX37" s="92">
        <v>3</v>
      </c>
    </row>
    <row r="38" spans="1:50" ht="12.75" customHeight="1">
      <c r="A38" s="140">
        <f>'СПИСОК КЛАССА'!K38</f>
        <v>1</v>
      </c>
      <c r="B38" s="90">
        <v>14</v>
      </c>
      <c r="C38" s="91">
        <f>IF(NOT(ISBLANK('СПИСОК КЛАССА'!C38)),'СПИСОК КЛАССА'!C38,"")</f>
        <v>14</v>
      </c>
      <c r="D38" s="135" t="str">
        <f>IF(NOT(ISBLANK('СПИСОК КЛАССА'!D38)),IF($A38=1,'СПИСОК КЛАССА'!D38, "РОДИТЕЛИ АНКЕТУ НЕ ЗАПОЛНЯЛИ"),"")</f>
        <v/>
      </c>
      <c r="E38" s="154"/>
      <c r="F38" s="261">
        <v>1</v>
      </c>
      <c r="G38" s="237">
        <v>2</v>
      </c>
      <c r="H38" s="262">
        <v>2</v>
      </c>
      <c r="I38" s="237">
        <v>1</v>
      </c>
      <c r="J38" s="237">
        <v>1</v>
      </c>
      <c r="K38" s="237">
        <v>1</v>
      </c>
      <c r="L38" s="237">
        <v>2</v>
      </c>
      <c r="M38" s="237">
        <v>1</v>
      </c>
      <c r="N38" s="237">
        <v>1</v>
      </c>
      <c r="O38" s="237">
        <v>2</v>
      </c>
      <c r="P38" s="237">
        <v>1</v>
      </c>
      <c r="Q38" s="237">
        <v>2</v>
      </c>
      <c r="R38" s="237">
        <v>3</v>
      </c>
      <c r="S38" s="237">
        <v>3</v>
      </c>
      <c r="T38" s="237">
        <v>1</v>
      </c>
      <c r="U38" s="237">
        <v>1</v>
      </c>
      <c r="V38" s="237">
        <v>1</v>
      </c>
      <c r="W38" s="237">
        <v>3</v>
      </c>
      <c r="X38" s="237">
        <v>1</v>
      </c>
      <c r="Y38" s="237">
        <v>2</v>
      </c>
      <c r="Z38" s="237">
        <v>4</v>
      </c>
      <c r="AA38" s="237">
        <v>2</v>
      </c>
      <c r="AB38" s="237">
        <v>3</v>
      </c>
      <c r="AC38" s="237">
        <v>1</v>
      </c>
      <c r="AD38" s="237">
        <v>1</v>
      </c>
      <c r="AE38" s="237">
        <v>1</v>
      </c>
      <c r="AF38" s="237">
        <v>2</v>
      </c>
      <c r="AG38" s="237">
        <v>4</v>
      </c>
      <c r="AH38" s="237">
        <v>2</v>
      </c>
      <c r="AI38" s="92">
        <v>5</v>
      </c>
      <c r="AJ38" s="92">
        <v>3</v>
      </c>
      <c r="AK38" s="92">
        <v>3</v>
      </c>
      <c r="AL38" s="92">
        <v>2</v>
      </c>
      <c r="AM38" s="92">
        <v>2</v>
      </c>
      <c r="AN38" s="92">
        <v>1</v>
      </c>
      <c r="AO38" s="92">
        <v>4</v>
      </c>
      <c r="AP38" s="92">
        <v>1</v>
      </c>
      <c r="AQ38" s="92">
        <v>2</v>
      </c>
      <c r="AR38" s="92">
        <v>4</v>
      </c>
      <c r="AS38" s="92">
        <v>2</v>
      </c>
      <c r="AT38" s="92">
        <v>5</v>
      </c>
      <c r="AU38" s="92">
        <v>5</v>
      </c>
      <c r="AV38" s="92">
        <v>6</v>
      </c>
      <c r="AW38" s="92">
        <v>6</v>
      </c>
      <c r="AX38" s="92">
        <v>3</v>
      </c>
    </row>
    <row r="39" spans="1:50" ht="12.75" customHeight="1">
      <c r="A39" s="140">
        <f>'СПИСОК КЛАССА'!K39</f>
        <v>1</v>
      </c>
      <c r="B39" s="90">
        <v>15</v>
      </c>
      <c r="C39" s="91">
        <f>IF(NOT(ISBLANK('СПИСОК КЛАССА'!C39)),'СПИСОК КЛАССА'!C39,"")</f>
        <v>15</v>
      </c>
      <c r="D39" s="135" t="str">
        <f>IF(NOT(ISBLANK('СПИСОК КЛАССА'!D39)),IF($A39=1,'СПИСОК КЛАССА'!D39, "РОДИТЕЛИ АНКЕТУ НЕ ЗАПОЛНЯЛИ"),"")</f>
        <v/>
      </c>
      <c r="E39" s="154"/>
      <c r="F39" s="261">
        <v>1</v>
      </c>
      <c r="G39" s="237">
        <v>2</v>
      </c>
      <c r="H39" s="262">
        <v>2</v>
      </c>
      <c r="I39" s="237">
        <v>2</v>
      </c>
      <c r="J39" s="237">
        <v>2</v>
      </c>
      <c r="K39" s="237">
        <v>2</v>
      </c>
      <c r="L39" s="237">
        <v>1</v>
      </c>
      <c r="M39" s="237">
        <v>2</v>
      </c>
      <c r="N39" s="237">
        <v>2</v>
      </c>
      <c r="O39" s="237">
        <v>3</v>
      </c>
      <c r="P39" s="237">
        <v>2</v>
      </c>
      <c r="Q39" s="237">
        <v>2</v>
      </c>
      <c r="R39" s="237">
        <v>3</v>
      </c>
      <c r="S39" s="237">
        <v>3</v>
      </c>
      <c r="T39" s="237">
        <v>1</v>
      </c>
      <c r="U39" s="237">
        <v>1</v>
      </c>
      <c r="V39" s="237">
        <v>3</v>
      </c>
      <c r="W39" s="237">
        <v>1</v>
      </c>
      <c r="X39" s="237">
        <v>2</v>
      </c>
      <c r="Y39" s="237">
        <v>2</v>
      </c>
      <c r="Z39" s="237">
        <v>2</v>
      </c>
      <c r="AA39" s="237">
        <v>2</v>
      </c>
      <c r="AB39" s="237">
        <v>1</v>
      </c>
      <c r="AC39" s="237">
        <v>2</v>
      </c>
      <c r="AD39" s="237">
        <v>3</v>
      </c>
      <c r="AE39" s="237">
        <v>1</v>
      </c>
      <c r="AF39" s="237">
        <v>1</v>
      </c>
      <c r="AG39" s="237">
        <v>1</v>
      </c>
      <c r="AH39" s="237">
        <v>1</v>
      </c>
      <c r="AI39" s="92">
        <v>5</v>
      </c>
      <c r="AJ39" s="92">
        <v>1</v>
      </c>
      <c r="AK39" s="92">
        <v>1</v>
      </c>
      <c r="AL39" s="92">
        <v>2</v>
      </c>
      <c r="AM39" s="92">
        <v>2</v>
      </c>
      <c r="AN39" s="92">
        <v>2</v>
      </c>
      <c r="AO39" s="92">
        <v>1</v>
      </c>
      <c r="AP39" s="92">
        <v>1</v>
      </c>
      <c r="AQ39" s="92">
        <v>2</v>
      </c>
      <c r="AR39" s="92">
        <v>2</v>
      </c>
      <c r="AS39" s="92">
        <v>1</v>
      </c>
      <c r="AT39" s="92">
        <v>2</v>
      </c>
      <c r="AU39" s="92">
        <v>3</v>
      </c>
      <c r="AV39" s="92">
        <v>5</v>
      </c>
      <c r="AW39" s="92">
        <v>6</v>
      </c>
      <c r="AX39" s="92">
        <v>2</v>
      </c>
    </row>
    <row r="40" spans="1:50" ht="12.75" customHeight="1">
      <c r="A40" s="140">
        <f>'СПИСОК КЛАССА'!K40</f>
        <v>1</v>
      </c>
      <c r="B40" s="90">
        <v>16</v>
      </c>
      <c r="C40" s="91">
        <f>IF(NOT(ISBLANK('СПИСОК КЛАССА'!C40)),'СПИСОК КЛАССА'!C40,"")</f>
        <v>16</v>
      </c>
      <c r="D40" s="135" t="str">
        <f>IF(NOT(ISBLANK('СПИСОК КЛАССА'!D40)),IF($A40=1,'СПИСОК КЛАССА'!D40, "РОДИТЕЛИ АНКЕТУ НЕ ЗАПОЛНЯЛИ"),"")</f>
        <v/>
      </c>
      <c r="E40" s="154"/>
      <c r="F40" s="261">
        <v>1</v>
      </c>
      <c r="G40" s="237">
        <v>2</v>
      </c>
      <c r="H40" s="262">
        <v>2</v>
      </c>
      <c r="I40" s="237">
        <v>1</v>
      </c>
      <c r="J40" s="237">
        <v>2</v>
      </c>
      <c r="K40" s="237">
        <v>1</v>
      </c>
      <c r="L40" s="237">
        <v>1</v>
      </c>
      <c r="M40" s="237">
        <v>1</v>
      </c>
      <c r="N40" s="237">
        <v>1</v>
      </c>
      <c r="O40" s="237">
        <v>2</v>
      </c>
      <c r="P40" s="237">
        <v>1</v>
      </c>
      <c r="Q40" s="237">
        <v>1</v>
      </c>
      <c r="R40" s="237">
        <v>2</v>
      </c>
      <c r="S40" s="237">
        <v>2</v>
      </c>
      <c r="T40" s="237">
        <v>1</v>
      </c>
      <c r="U40" s="237">
        <v>1</v>
      </c>
      <c r="V40" s="237">
        <v>1</v>
      </c>
      <c r="W40" s="237">
        <v>3</v>
      </c>
      <c r="X40" s="237">
        <v>1</v>
      </c>
      <c r="Y40" s="237">
        <v>1</v>
      </c>
      <c r="Z40" s="237">
        <v>1</v>
      </c>
      <c r="AA40" s="237">
        <v>1</v>
      </c>
      <c r="AB40" s="237">
        <v>1</v>
      </c>
      <c r="AC40" s="237">
        <v>2</v>
      </c>
      <c r="AD40" s="237">
        <v>2</v>
      </c>
      <c r="AE40" s="237">
        <v>2</v>
      </c>
      <c r="AF40" s="237">
        <v>3</v>
      </c>
      <c r="AG40" s="237">
        <v>3</v>
      </c>
      <c r="AH40" s="237">
        <v>3</v>
      </c>
      <c r="AI40" s="92">
        <v>5</v>
      </c>
      <c r="AJ40" s="92">
        <v>2</v>
      </c>
      <c r="AK40" s="92">
        <v>3</v>
      </c>
      <c r="AL40" s="92">
        <v>3</v>
      </c>
      <c r="AM40" s="92">
        <v>3</v>
      </c>
      <c r="AN40" s="92">
        <v>2</v>
      </c>
      <c r="AO40" s="92">
        <v>3</v>
      </c>
      <c r="AP40" s="92">
        <v>3</v>
      </c>
      <c r="AQ40" s="92">
        <v>3</v>
      </c>
      <c r="AR40" s="92">
        <v>2</v>
      </c>
      <c r="AS40" s="92">
        <v>2</v>
      </c>
      <c r="AT40" s="92">
        <v>3</v>
      </c>
      <c r="AU40" s="92">
        <v>4</v>
      </c>
      <c r="AV40" s="92">
        <v>6</v>
      </c>
      <c r="AW40" s="92">
        <v>6</v>
      </c>
      <c r="AX40" s="92">
        <v>3</v>
      </c>
    </row>
    <row r="41" spans="1:50" ht="12.75" customHeight="1">
      <c r="A41" s="140">
        <f>'СПИСОК КЛАССА'!K41</f>
        <v>1</v>
      </c>
      <c r="B41" s="90">
        <v>17</v>
      </c>
      <c r="C41" s="91">
        <f>IF(NOT(ISBLANK('СПИСОК КЛАССА'!C41)),'СПИСОК КЛАССА'!C41,"")</f>
        <v>17</v>
      </c>
      <c r="D41" s="135" t="str">
        <f>IF(NOT(ISBLANK('СПИСОК КЛАССА'!D41)),IF($A41=1,'СПИСОК КЛАССА'!D41, "РОДИТЕЛИ АНКЕТУ НЕ ЗАПОЛНЯЛИ"),"")</f>
        <v/>
      </c>
      <c r="E41" s="154"/>
      <c r="F41" s="261">
        <v>2</v>
      </c>
      <c r="G41" s="237">
        <v>1</v>
      </c>
      <c r="H41" s="262">
        <v>2</v>
      </c>
      <c r="I41" s="237">
        <v>2</v>
      </c>
      <c r="J41" s="237">
        <v>2</v>
      </c>
      <c r="K41" s="237">
        <v>2</v>
      </c>
      <c r="L41" s="237">
        <v>2</v>
      </c>
      <c r="M41" s="237">
        <v>1</v>
      </c>
      <c r="N41" s="237">
        <v>2</v>
      </c>
      <c r="O41" s="237">
        <v>2</v>
      </c>
      <c r="P41" s="237">
        <v>2</v>
      </c>
      <c r="Q41" s="237">
        <v>1</v>
      </c>
      <c r="R41" s="237">
        <v>1</v>
      </c>
      <c r="S41" s="237">
        <v>1</v>
      </c>
      <c r="T41" s="237">
        <v>2</v>
      </c>
      <c r="U41" s="237">
        <v>1</v>
      </c>
      <c r="V41" s="237">
        <v>6</v>
      </c>
      <c r="W41" s="237">
        <v>3</v>
      </c>
      <c r="X41" s="237">
        <v>1</v>
      </c>
      <c r="Y41" s="237">
        <v>2</v>
      </c>
      <c r="Z41" s="237">
        <v>2</v>
      </c>
      <c r="AA41" s="237">
        <v>2</v>
      </c>
      <c r="AB41" s="237">
        <v>2</v>
      </c>
      <c r="AC41" s="237">
        <v>1</v>
      </c>
      <c r="AD41" s="237">
        <v>1</v>
      </c>
      <c r="AE41" s="237">
        <v>1</v>
      </c>
      <c r="AF41" s="237">
        <v>1</v>
      </c>
      <c r="AG41" s="237">
        <v>1</v>
      </c>
      <c r="AH41" s="237">
        <v>1</v>
      </c>
      <c r="AI41" s="92">
        <v>4</v>
      </c>
      <c r="AJ41" s="92">
        <v>1</v>
      </c>
      <c r="AK41" s="92">
        <v>1</v>
      </c>
      <c r="AL41" s="92">
        <v>1</v>
      </c>
      <c r="AM41" s="92">
        <v>1</v>
      </c>
      <c r="AN41" s="92">
        <v>2</v>
      </c>
      <c r="AO41" s="92">
        <v>1</v>
      </c>
      <c r="AP41" s="92">
        <v>1</v>
      </c>
      <c r="AQ41" s="92">
        <v>1</v>
      </c>
      <c r="AR41" s="92">
        <v>1</v>
      </c>
      <c r="AS41" s="92">
        <v>1</v>
      </c>
      <c r="AT41" s="92">
        <v>2</v>
      </c>
      <c r="AU41" s="92">
        <v>2</v>
      </c>
      <c r="AV41" s="92">
        <v>2</v>
      </c>
      <c r="AW41" s="92">
        <v>2</v>
      </c>
      <c r="AX41" s="92">
        <v>2</v>
      </c>
    </row>
    <row r="42" spans="1:50" ht="12.75" customHeight="1">
      <c r="A42" s="140">
        <f>'СПИСОК КЛАССА'!K42</f>
        <v>1</v>
      </c>
      <c r="B42" s="90">
        <v>18</v>
      </c>
      <c r="C42" s="91">
        <f>IF(NOT(ISBLANK('СПИСОК КЛАССА'!C42)),'СПИСОК КЛАССА'!C42,"")</f>
        <v>18</v>
      </c>
      <c r="D42" s="135" t="str">
        <f>IF(NOT(ISBLANK('СПИСОК КЛАССА'!D42)),IF($A42=1,'СПИСОК КЛАССА'!D42, "РОДИТЕЛИ АНКЕТУ НЕ ЗАПОЛНЯЛИ"),"")</f>
        <v/>
      </c>
      <c r="E42" s="154"/>
      <c r="F42" s="261">
        <v>1</v>
      </c>
      <c r="G42" s="237">
        <v>2</v>
      </c>
      <c r="H42" s="262">
        <v>2</v>
      </c>
      <c r="I42" s="237">
        <v>1</v>
      </c>
      <c r="J42" s="237">
        <v>1</v>
      </c>
      <c r="K42" s="237">
        <v>2</v>
      </c>
      <c r="L42" s="237">
        <v>1</v>
      </c>
      <c r="M42" s="237">
        <v>1</v>
      </c>
      <c r="N42" s="237">
        <v>2</v>
      </c>
      <c r="O42" s="237">
        <v>2</v>
      </c>
      <c r="P42" s="237">
        <v>1</v>
      </c>
      <c r="Q42" s="237">
        <v>2</v>
      </c>
      <c r="R42" s="237">
        <v>3</v>
      </c>
      <c r="S42" s="237">
        <v>3</v>
      </c>
      <c r="T42" s="237">
        <v>1</v>
      </c>
      <c r="U42" s="237">
        <v>1</v>
      </c>
      <c r="V42" s="237">
        <v>2</v>
      </c>
      <c r="W42" s="237">
        <v>3</v>
      </c>
      <c r="X42" s="237">
        <v>3</v>
      </c>
      <c r="Y42" s="237">
        <v>3</v>
      </c>
      <c r="Z42" s="237">
        <v>2</v>
      </c>
      <c r="AA42" s="237">
        <v>3</v>
      </c>
      <c r="AB42" s="237">
        <v>1</v>
      </c>
      <c r="AC42" s="237">
        <v>2</v>
      </c>
      <c r="AD42" s="237">
        <v>3</v>
      </c>
      <c r="AE42" s="237">
        <v>3</v>
      </c>
      <c r="AF42" s="237">
        <v>3</v>
      </c>
      <c r="AG42" s="237">
        <v>2</v>
      </c>
      <c r="AH42" s="237">
        <v>2</v>
      </c>
      <c r="AI42" s="92">
        <v>4</v>
      </c>
      <c r="AJ42" s="92">
        <v>1</v>
      </c>
      <c r="AK42" s="92">
        <v>2</v>
      </c>
      <c r="AL42" s="92">
        <v>2</v>
      </c>
      <c r="AM42" s="92">
        <v>2</v>
      </c>
      <c r="AN42" s="92">
        <v>1</v>
      </c>
      <c r="AO42" s="92">
        <v>4</v>
      </c>
      <c r="AP42" s="92">
        <v>2</v>
      </c>
      <c r="AQ42" s="92">
        <v>1</v>
      </c>
      <c r="AR42" s="92">
        <v>3</v>
      </c>
      <c r="AS42" s="92">
        <v>2</v>
      </c>
      <c r="AT42" s="92">
        <v>4</v>
      </c>
      <c r="AU42" s="92">
        <v>4</v>
      </c>
      <c r="AV42" s="92">
        <v>6</v>
      </c>
      <c r="AW42" s="92">
        <v>6</v>
      </c>
      <c r="AX42" s="92">
        <v>2</v>
      </c>
    </row>
    <row r="43" spans="1:50" ht="12.75" customHeight="1">
      <c r="A43" s="140">
        <f>'СПИСОК КЛАССА'!K43</f>
        <v>1</v>
      </c>
      <c r="B43" s="90">
        <v>19</v>
      </c>
      <c r="C43" s="91">
        <f>IF(NOT(ISBLANK('СПИСОК КЛАССА'!C43)),'СПИСОК КЛАССА'!C43,"")</f>
        <v>19</v>
      </c>
      <c r="D43" s="135" t="str">
        <f>IF(NOT(ISBLANK('СПИСОК КЛАССА'!D43)),IF($A43=1,'СПИСОК КЛАССА'!D43, "РОДИТЕЛИ АНКЕТУ НЕ ЗАПОЛНЯЛИ"),"")</f>
        <v/>
      </c>
      <c r="E43" s="154"/>
      <c r="F43" s="261">
        <v>1</v>
      </c>
      <c r="G43" s="237">
        <v>2</v>
      </c>
      <c r="H43" s="262">
        <v>2</v>
      </c>
      <c r="I43" s="237">
        <v>2</v>
      </c>
      <c r="J43" s="237">
        <v>2</v>
      </c>
      <c r="K43" s="237">
        <v>2</v>
      </c>
      <c r="L43" s="237">
        <v>1</v>
      </c>
      <c r="M43" s="237">
        <v>2</v>
      </c>
      <c r="N43" s="237">
        <v>2</v>
      </c>
      <c r="O43" s="237">
        <v>3</v>
      </c>
      <c r="P43" s="237">
        <v>2</v>
      </c>
      <c r="Q43" s="237">
        <v>2</v>
      </c>
      <c r="R43" s="237">
        <v>3</v>
      </c>
      <c r="S43" s="237">
        <v>3</v>
      </c>
      <c r="T43" s="237">
        <v>1</v>
      </c>
      <c r="U43" s="237">
        <v>1</v>
      </c>
      <c r="V43" s="237">
        <v>3</v>
      </c>
      <c r="W43" s="237">
        <v>1</v>
      </c>
      <c r="X43" s="237">
        <v>2</v>
      </c>
      <c r="Y43" s="237">
        <v>2</v>
      </c>
      <c r="Z43" s="237">
        <v>2</v>
      </c>
      <c r="AA43" s="237">
        <v>2</v>
      </c>
      <c r="AB43" s="237">
        <v>1</v>
      </c>
      <c r="AC43" s="237">
        <v>2</v>
      </c>
      <c r="AD43" s="237">
        <v>3</v>
      </c>
      <c r="AE43" s="237">
        <v>1</v>
      </c>
      <c r="AF43" s="237">
        <v>1</v>
      </c>
      <c r="AG43" s="237">
        <v>1</v>
      </c>
      <c r="AH43" s="237">
        <v>1</v>
      </c>
      <c r="AI43" s="92">
        <v>5</v>
      </c>
      <c r="AJ43" s="92">
        <v>1</v>
      </c>
      <c r="AK43" s="92">
        <v>1</v>
      </c>
      <c r="AL43" s="92">
        <v>2</v>
      </c>
      <c r="AM43" s="92">
        <v>2</v>
      </c>
      <c r="AN43" s="92">
        <v>2</v>
      </c>
      <c r="AO43" s="92">
        <v>1</v>
      </c>
      <c r="AP43" s="92">
        <v>1</v>
      </c>
      <c r="AQ43" s="92">
        <v>2</v>
      </c>
      <c r="AR43" s="92">
        <v>2</v>
      </c>
      <c r="AS43" s="92">
        <v>1</v>
      </c>
      <c r="AT43" s="92">
        <v>2</v>
      </c>
      <c r="AU43" s="92">
        <v>3</v>
      </c>
      <c r="AV43" s="92">
        <v>5</v>
      </c>
      <c r="AW43" s="92">
        <v>6</v>
      </c>
      <c r="AX43" s="92">
        <v>2</v>
      </c>
    </row>
    <row r="44" spans="1:50" ht="12.75" customHeight="1">
      <c r="A44" s="140">
        <f>'СПИСОК КЛАССА'!K44</f>
        <v>1</v>
      </c>
      <c r="B44" s="90">
        <v>20</v>
      </c>
      <c r="C44" s="91">
        <f>IF(NOT(ISBLANK('СПИСОК КЛАССА'!C44)),'СПИСОК КЛАССА'!C44,"")</f>
        <v>20</v>
      </c>
      <c r="D44" s="135" t="str">
        <f>IF(NOT(ISBLANK('СПИСОК КЛАССА'!D44)),IF($A44=1,'СПИСОК КЛАССА'!D44, "РОДИТЕЛИ АНКЕТУ НЕ ЗАПОЛНЯЛИ"),"")</f>
        <v/>
      </c>
      <c r="E44" s="154"/>
      <c r="F44" s="261">
        <v>1</v>
      </c>
      <c r="G44" s="237">
        <v>2</v>
      </c>
      <c r="H44" s="262">
        <v>2</v>
      </c>
      <c r="I44" s="237">
        <v>1</v>
      </c>
      <c r="J44" s="237">
        <v>1</v>
      </c>
      <c r="K44" s="237">
        <v>1</v>
      </c>
      <c r="L44" s="237">
        <v>1</v>
      </c>
      <c r="M44" s="237">
        <v>1</v>
      </c>
      <c r="N44" s="237">
        <v>1</v>
      </c>
      <c r="O44" s="237">
        <v>1</v>
      </c>
      <c r="P44" s="237">
        <v>1</v>
      </c>
      <c r="Q44" s="237">
        <v>1</v>
      </c>
      <c r="R44" s="237">
        <v>3</v>
      </c>
      <c r="S44" s="237">
        <v>3</v>
      </c>
      <c r="T44" s="237">
        <v>1</v>
      </c>
      <c r="U44" s="237">
        <v>1</v>
      </c>
      <c r="V44" s="237">
        <v>3</v>
      </c>
      <c r="W44" s="237">
        <v>1</v>
      </c>
      <c r="X44" s="237">
        <v>1</v>
      </c>
      <c r="Y44" s="237">
        <v>1</v>
      </c>
      <c r="Z44" s="237">
        <v>1</v>
      </c>
      <c r="AA44" s="237">
        <v>1</v>
      </c>
      <c r="AB44" s="237">
        <v>1</v>
      </c>
      <c r="AC44" s="237">
        <v>1</v>
      </c>
      <c r="AD44" s="237">
        <v>1</v>
      </c>
      <c r="AE44" s="237">
        <v>1</v>
      </c>
      <c r="AF44" s="237">
        <v>3</v>
      </c>
      <c r="AG44" s="237">
        <v>1</v>
      </c>
      <c r="AH44" s="237">
        <v>4</v>
      </c>
      <c r="AI44" s="92">
        <v>1</v>
      </c>
      <c r="AJ44" s="92">
        <v>3</v>
      </c>
      <c r="AK44" s="92">
        <v>1</v>
      </c>
      <c r="AL44" s="92">
        <v>1</v>
      </c>
      <c r="AM44" s="92">
        <v>1</v>
      </c>
      <c r="AN44" s="92">
        <v>1</v>
      </c>
      <c r="AO44" s="92">
        <v>2</v>
      </c>
      <c r="AP44" s="92">
        <v>1</v>
      </c>
      <c r="AQ44" s="92">
        <v>2</v>
      </c>
      <c r="AR44" s="92">
        <v>2</v>
      </c>
      <c r="AS44" s="92">
        <v>1</v>
      </c>
      <c r="AT44" s="92">
        <v>5</v>
      </c>
      <c r="AU44" s="92">
        <v>5</v>
      </c>
      <c r="AV44" s="92">
        <v>6</v>
      </c>
      <c r="AW44" s="92">
        <v>5</v>
      </c>
      <c r="AX44" s="92">
        <v>3</v>
      </c>
    </row>
    <row r="45" spans="1:50" ht="12.75" customHeight="1">
      <c r="A45" s="140">
        <f>'СПИСОК КЛАССА'!K45</f>
        <v>1</v>
      </c>
      <c r="B45" s="90">
        <v>21</v>
      </c>
      <c r="C45" s="91">
        <f>IF(NOT(ISBLANK('СПИСОК КЛАССА'!C45)),'СПИСОК КЛАССА'!C45,"")</f>
        <v>21</v>
      </c>
      <c r="D45" s="135" t="str">
        <f>IF(NOT(ISBLANK('СПИСОК КЛАССА'!D45)),IF($A45=1,'СПИСОК КЛАССА'!D45, "РОДИТЕЛИ АНКЕТУ НЕ ЗАПОЛНЯЛИ"),"")</f>
        <v/>
      </c>
      <c r="E45" s="154"/>
      <c r="F45" s="261">
        <v>1</v>
      </c>
      <c r="G45" s="237">
        <v>2</v>
      </c>
      <c r="H45" s="262">
        <v>2</v>
      </c>
      <c r="I45" s="237">
        <v>1</v>
      </c>
      <c r="J45" s="237">
        <v>1</v>
      </c>
      <c r="K45" s="237">
        <v>2</v>
      </c>
      <c r="L45" s="237">
        <v>1</v>
      </c>
      <c r="M45" s="237">
        <v>1</v>
      </c>
      <c r="N45" s="237">
        <v>2</v>
      </c>
      <c r="O45" s="237">
        <v>2</v>
      </c>
      <c r="P45" s="237">
        <v>1</v>
      </c>
      <c r="Q45" s="237">
        <v>2</v>
      </c>
      <c r="R45" s="237">
        <v>3</v>
      </c>
      <c r="S45" s="237">
        <v>3</v>
      </c>
      <c r="T45" s="237">
        <v>1</v>
      </c>
      <c r="U45" s="237">
        <v>1</v>
      </c>
      <c r="V45" s="237">
        <v>2</v>
      </c>
      <c r="W45" s="237">
        <v>2</v>
      </c>
      <c r="X45" s="237">
        <v>3</v>
      </c>
      <c r="Y45" s="237">
        <v>3</v>
      </c>
      <c r="Z45" s="237">
        <v>2</v>
      </c>
      <c r="AA45" s="237">
        <v>3</v>
      </c>
      <c r="AB45" s="237">
        <v>1</v>
      </c>
      <c r="AC45" s="237">
        <v>2</v>
      </c>
      <c r="AD45" s="237">
        <v>3</v>
      </c>
      <c r="AE45" s="237">
        <v>3</v>
      </c>
      <c r="AF45" s="237">
        <v>3</v>
      </c>
      <c r="AG45" s="237">
        <v>2</v>
      </c>
      <c r="AH45" s="237">
        <v>2</v>
      </c>
      <c r="AI45" s="92">
        <v>4</v>
      </c>
      <c r="AJ45" s="92">
        <v>1</v>
      </c>
      <c r="AK45" s="92">
        <v>2</v>
      </c>
      <c r="AL45" s="92">
        <v>2</v>
      </c>
      <c r="AM45" s="92">
        <v>2</v>
      </c>
      <c r="AN45" s="92">
        <v>1</v>
      </c>
      <c r="AO45" s="92">
        <v>4</v>
      </c>
      <c r="AP45" s="92">
        <v>2</v>
      </c>
      <c r="AQ45" s="92">
        <v>1</v>
      </c>
      <c r="AR45" s="92">
        <v>3</v>
      </c>
      <c r="AS45" s="92">
        <v>2</v>
      </c>
      <c r="AT45" s="92">
        <v>4</v>
      </c>
      <c r="AU45" s="92">
        <v>4</v>
      </c>
      <c r="AV45" s="92">
        <v>6</v>
      </c>
      <c r="AW45" s="92">
        <v>6</v>
      </c>
      <c r="AX45" s="92">
        <v>2</v>
      </c>
    </row>
    <row r="46" spans="1:50" ht="12.75" customHeight="1">
      <c r="A46" s="140">
        <f>'СПИСОК КЛАССА'!K46</f>
        <v>1</v>
      </c>
      <c r="B46" s="90">
        <v>22</v>
      </c>
      <c r="C46" s="91">
        <f>IF(NOT(ISBLANK('СПИСОК КЛАССА'!C46)),'СПИСОК КЛАССА'!C46,"")</f>
        <v>22</v>
      </c>
      <c r="D46" s="135" t="str">
        <f>IF(NOT(ISBLANK('СПИСОК КЛАССА'!D46)),IF($A46=1,'СПИСОК КЛАССА'!D46, "РОДИТЕЛИ АНКЕТУ НЕ ЗАПОЛНЯЛИ"),"")</f>
        <v/>
      </c>
      <c r="E46" s="154"/>
      <c r="F46" s="261">
        <v>1</v>
      </c>
      <c r="G46" s="237">
        <v>2</v>
      </c>
      <c r="H46" s="262">
        <v>2</v>
      </c>
      <c r="I46" s="237">
        <v>1</v>
      </c>
      <c r="J46" s="237">
        <v>2</v>
      </c>
      <c r="K46" s="237">
        <v>1</v>
      </c>
      <c r="L46" s="237">
        <v>1</v>
      </c>
      <c r="M46" s="237">
        <v>1</v>
      </c>
      <c r="N46" s="237">
        <v>1</v>
      </c>
      <c r="O46" s="237">
        <v>2</v>
      </c>
      <c r="P46" s="237">
        <v>1</v>
      </c>
      <c r="Q46" s="237">
        <v>1</v>
      </c>
      <c r="R46" s="237">
        <v>2</v>
      </c>
      <c r="S46" s="237">
        <v>2</v>
      </c>
      <c r="T46" s="237">
        <v>1</v>
      </c>
      <c r="U46" s="237">
        <v>1</v>
      </c>
      <c r="V46" s="237">
        <v>1</v>
      </c>
      <c r="W46" s="237">
        <v>3</v>
      </c>
      <c r="X46" s="237">
        <v>1</v>
      </c>
      <c r="Y46" s="237">
        <v>1</v>
      </c>
      <c r="Z46" s="237">
        <v>1</v>
      </c>
      <c r="AA46" s="237">
        <v>1</v>
      </c>
      <c r="AB46" s="237">
        <v>1</v>
      </c>
      <c r="AC46" s="237">
        <v>2</v>
      </c>
      <c r="AD46" s="237">
        <v>2</v>
      </c>
      <c r="AE46" s="237">
        <v>2</v>
      </c>
      <c r="AF46" s="237">
        <v>3</v>
      </c>
      <c r="AG46" s="237">
        <v>3</v>
      </c>
      <c r="AH46" s="237">
        <v>3</v>
      </c>
      <c r="AI46" s="92">
        <v>5</v>
      </c>
      <c r="AJ46" s="92">
        <v>2</v>
      </c>
      <c r="AK46" s="92">
        <v>3</v>
      </c>
      <c r="AL46" s="92">
        <v>3</v>
      </c>
      <c r="AM46" s="92">
        <v>3</v>
      </c>
      <c r="AN46" s="92">
        <v>2</v>
      </c>
      <c r="AO46" s="92">
        <v>3</v>
      </c>
      <c r="AP46" s="92">
        <v>3</v>
      </c>
      <c r="AQ46" s="92">
        <v>3</v>
      </c>
      <c r="AR46" s="92">
        <v>2</v>
      </c>
      <c r="AS46" s="92">
        <v>2</v>
      </c>
      <c r="AT46" s="92">
        <v>3</v>
      </c>
      <c r="AU46" s="92">
        <v>4</v>
      </c>
      <c r="AV46" s="92">
        <v>6</v>
      </c>
      <c r="AW46" s="92">
        <v>6</v>
      </c>
      <c r="AX46" s="92">
        <v>3</v>
      </c>
    </row>
    <row r="47" spans="1:50" ht="12.75" customHeight="1">
      <c r="A47" s="140">
        <f>'СПИСОК КЛАССА'!K47</f>
        <v>1</v>
      </c>
      <c r="B47" s="90">
        <v>23</v>
      </c>
      <c r="C47" s="91">
        <f>IF(NOT(ISBLANK('СПИСОК КЛАССА'!C47)),'СПИСОК КЛАССА'!C47,"")</f>
        <v>23</v>
      </c>
      <c r="D47" s="135" t="str">
        <f>IF(NOT(ISBLANK('СПИСОК КЛАССА'!D47)),IF($A47=1,'СПИСОК КЛАССА'!D47, "РОДИТЕЛИ АНКЕТУ НЕ ЗАПОЛНЯЛИ"),"")</f>
        <v/>
      </c>
      <c r="E47" s="154"/>
      <c r="F47" s="261">
        <v>1</v>
      </c>
      <c r="G47" s="237">
        <v>2</v>
      </c>
      <c r="H47" s="262">
        <v>2</v>
      </c>
      <c r="I47" s="237">
        <v>1</v>
      </c>
      <c r="J47" s="237">
        <v>1</v>
      </c>
      <c r="K47" s="237">
        <v>2</v>
      </c>
      <c r="L47" s="237">
        <v>1</v>
      </c>
      <c r="M47" s="237">
        <v>2</v>
      </c>
      <c r="N47" s="237">
        <v>2</v>
      </c>
      <c r="O47" s="237">
        <v>1</v>
      </c>
      <c r="P47" s="237">
        <v>1</v>
      </c>
      <c r="Q47" s="237">
        <v>1</v>
      </c>
      <c r="R47" s="237">
        <v>3</v>
      </c>
      <c r="S47" s="237">
        <v>1</v>
      </c>
      <c r="T47" s="237">
        <v>1</v>
      </c>
      <c r="U47" s="237">
        <v>2</v>
      </c>
      <c r="V47" s="237">
        <v>1</v>
      </c>
      <c r="W47" s="237">
        <v>3</v>
      </c>
      <c r="X47" s="237">
        <v>1</v>
      </c>
      <c r="Y47" s="237">
        <v>1</v>
      </c>
      <c r="Z47" s="237">
        <v>1</v>
      </c>
      <c r="AA47" s="237">
        <v>1</v>
      </c>
      <c r="AB47" s="237">
        <v>1</v>
      </c>
      <c r="AC47" s="237">
        <v>1</v>
      </c>
      <c r="AD47" s="237">
        <v>2</v>
      </c>
      <c r="AE47" s="237">
        <v>2</v>
      </c>
      <c r="AF47" s="237">
        <v>1</v>
      </c>
      <c r="AG47" s="237">
        <v>3</v>
      </c>
      <c r="AH47" s="237">
        <v>2</v>
      </c>
      <c r="AI47" s="92">
        <v>3</v>
      </c>
      <c r="AJ47" s="92">
        <v>2</v>
      </c>
      <c r="AK47" s="92">
        <v>3</v>
      </c>
      <c r="AL47" s="92">
        <v>2</v>
      </c>
      <c r="AM47" s="92">
        <v>2</v>
      </c>
      <c r="AN47" s="92">
        <v>3</v>
      </c>
      <c r="AO47" s="92">
        <v>1</v>
      </c>
      <c r="AP47" s="92">
        <v>3</v>
      </c>
      <c r="AQ47" s="92">
        <v>3</v>
      </c>
      <c r="AR47" s="92">
        <v>1</v>
      </c>
      <c r="AS47" s="92">
        <v>3</v>
      </c>
      <c r="AT47" s="92">
        <v>4</v>
      </c>
      <c r="AU47" s="92">
        <v>2</v>
      </c>
      <c r="AV47" s="92">
        <v>6</v>
      </c>
      <c r="AW47" s="92">
        <v>6</v>
      </c>
      <c r="AX47" s="92">
        <v>3</v>
      </c>
    </row>
    <row r="48" spans="1:50" ht="12.75" customHeight="1">
      <c r="A48" s="140">
        <f>'СПИСОК КЛАССА'!K48</f>
        <v>1</v>
      </c>
      <c r="B48" s="90">
        <v>24</v>
      </c>
      <c r="C48" s="91">
        <f>IF(NOT(ISBLANK('СПИСОК КЛАССА'!C48)),'СПИСОК КЛАССА'!C48,"")</f>
        <v>24</v>
      </c>
      <c r="D48" s="135" t="str">
        <f>IF(NOT(ISBLANK('СПИСОК КЛАССА'!D48)),IF($A48=1,'СПИСОК КЛАССА'!D48, "РОДИТЕЛИ АНКЕТУ НЕ ЗАПОЛНЯЛИ"),"")</f>
        <v/>
      </c>
      <c r="E48" s="154"/>
      <c r="F48" s="261">
        <v>1</v>
      </c>
      <c r="G48" s="237">
        <v>2</v>
      </c>
      <c r="H48" s="262">
        <v>2</v>
      </c>
      <c r="I48" s="237">
        <v>1</v>
      </c>
      <c r="J48" s="237">
        <v>2</v>
      </c>
      <c r="K48" s="237">
        <v>1</v>
      </c>
      <c r="L48" s="237">
        <v>1</v>
      </c>
      <c r="M48" s="237">
        <v>1</v>
      </c>
      <c r="N48" s="237">
        <v>1</v>
      </c>
      <c r="O48" s="237">
        <v>2</v>
      </c>
      <c r="P48" s="237">
        <v>1</v>
      </c>
      <c r="Q48" s="237">
        <v>1</v>
      </c>
      <c r="R48" s="237">
        <v>2</v>
      </c>
      <c r="S48" s="237">
        <v>2</v>
      </c>
      <c r="T48" s="237">
        <v>1</v>
      </c>
      <c r="U48" s="237">
        <v>1</v>
      </c>
      <c r="V48" s="237">
        <v>1</v>
      </c>
      <c r="W48" s="237">
        <v>3</v>
      </c>
      <c r="X48" s="237">
        <v>1</v>
      </c>
      <c r="Y48" s="237">
        <v>1</v>
      </c>
      <c r="Z48" s="237">
        <v>1</v>
      </c>
      <c r="AA48" s="237">
        <v>1</v>
      </c>
      <c r="AB48" s="237">
        <v>1</v>
      </c>
      <c r="AC48" s="237">
        <v>2</v>
      </c>
      <c r="AD48" s="237">
        <v>2</v>
      </c>
      <c r="AE48" s="237">
        <v>2</v>
      </c>
      <c r="AF48" s="237">
        <v>3</v>
      </c>
      <c r="AG48" s="237">
        <v>3</v>
      </c>
      <c r="AH48" s="237">
        <v>3</v>
      </c>
      <c r="AI48" s="92">
        <v>5</v>
      </c>
      <c r="AJ48" s="92">
        <v>2</v>
      </c>
      <c r="AK48" s="92">
        <v>3</v>
      </c>
      <c r="AL48" s="92">
        <v>3</v>
      </c>
      <c r="AM48" s="92">
        <v>3</v>
      </c>
      <c r="AN48" s="92">
        <v>2</v>
      </c>
      <c r="AO48" s="92">
        <v>3</v>
      </c>
      <c r="AP48" s="92">
        <v>3</v>
      </c>
      <c r="AQ48" s="92">
        <v>3</v>
      </c>
      <c r="AR48" s="92">
        <v>2</v>
      </c>
      <c r="AS48" s="92">
        <v>2</v>
      </c>
      <c r="AT48" s="92">
        <v>3</v>
      </c>
      <c r="AU48" s="92">
        <v>4</v>
      </c>
      <c r="AV48" s="92">
        <v>6</v>
      </c>
      <c r="AW48" s="92">
        <v>6</v>
      </c>
      <c r="AX48" s="92">
        <v>2</v>
      </c>
    </row>
    <row r="49" spans="1:50" ht="12.75" customHeight="1">
      <c r="A49" s="140">
        <f>'СПИСОК КЛАССА'!K49</f>
        <v>1</v>
      </c>
      <c r="B49" s="90">
        <v>25</v>
      </c>
      <c r="C49" s="91">
        <f>IF(NOT(ISBLANK('СПИСОК КЛАССА'!C49)),'СПИСОК КЛАССА'!C49,"")</f>
        <v>25</v>
      </c>
      <c r="D49" s="135" t="str">
        <f>IF(NOT(ISBLANK('СПИСОК КЛАССА'!D49)),IF($A49=1,'СПИСОК КЛАССА'!D49, "РОДИТЕЛИ АНКЕТУ НЕ ЗАПОЛНЯЛИ"),"")</f>
        <v/>
      </c>
      <c r="E49" s="154"/>
      <c r="F49" s="261">
        <v>1</v>
      </c>
      <c r="G49" s="237">
        <v>2</v>
      </c>
      <c r="H49" s="262">
        <v>2</v>
      </c>
      <c r="I49" s="237">
        <v>2</v>
      </c>
      <c r="J49" s="237">
        <v>2</v>
      </c>
      <c r="K49" s="237">
        <v>2</v>
      </c>
      <c r="L49" s="237">
        <v>1</v>
      </c>
      <c r="M49" s="237">
        <v>2</v>
      </c>
      <c r="N49" s="237">
        <v>2</v>
      </c>
      <c r="O49" s="237">
        <v>3</v>
      </c>
      <c r="P49" s="237">
        <v>2</v>
      </c>
      <c r="Q49" s="237">
        <v>2</v>
      </c>
      <c r="R49" s="237">
        <v>3</v>
      </c>
      <c r="S49" s="237">
        <v>3</v>
      </c>
      <c r="T49" s="237">
        <v>1</v>
      </c>
      <c r="U49" s="237">
        <v>1</v>
      </c>
      <c r="V49" s="237">
        <v>3</v>
      </c>
      <c r="W49" s="237">
        <v>1</v>
      </c>
      <c r="X49" s="237">
        <v>2</v>
      </c>
      <c r="Y49" s="237">
        <v>2</v>
      </c>
      <c r="Z49" s="237">
        <v>2</v>
      </c>
      <c r="AA49" s="237">
        <v>2</v>
      </c>
      <c r="AB49" s="237">
        <v>1</v>
      </c>
      <c r="AC49" s="237">
        <v>2</v>
      </c>
      <c r="AD49" s="237">
        <v>3</v>
      </c>
      <c r="AE49" s="237">
        <v>1</v>
      </c>
      <c r="AF49" s="237">
        <v>1</v>
      </c>
      <c r="AG49" s="237">
        <v>1</v>
      </c>
      <c r="AH49" s="237">
        <v>1</v>
      </c>
      <c r="AI49" s="92">
        <v>5</v>
      </c>
      <c r="AJ49" s="92">
        <v>1</v>
      </c>
      <c r="AK49" s="92">
        <v>1</v>
      </c>
      <c r="AL49" s="92">
        <v>2</v>
      </c>
      <c r="AM49" s="92">
        <v>2</v>
      </c>
      <c r="AN49" s="92">
        <v>2</v>
      </c>
      <c r="AO49" s="92">
        <v>1</v>
      </c>
      <c r="AP49" s="92">
        <v>1</v>
      </c>
      <c r="AQ49" s="92">
        <v>2</v>
      </c>
      <c r="AR49" s="92">
        <v>2</v>
      </c>
      <c r="AS49" s="92">
        <v>1</v>
      </c>
      <c r="AT49" s="92">
        <v>2</v>
      </c>
      <c r="AU49" s="92">
        <v>3</v>
      </c>
      <c r="AV49" s="92">
        <v>5</v>
      </c>
      <c r="AW49" s="92">
        <v>6</v>
      </c>
      <c r="AX49" s="92">
        <v>2</v>
      </c>
    </row>
    <row r="50" spans="1:50" ht="12.75" customHeight="1">
      <c r="A50" s="140">
        <f>'СПИСОК КЛАССА'!K50</f>
        <v>1</v>
      </c>
      <c r="B50" s="90">
        <v>26</v>
      </c>
      <c r="C50" s="91">
        <f>IF(NOT(ISBLANK('СПИСОК КЛАССА'!C50)),'СПИСОК КЛАССА'!C50,"")</f>
        <v>26</v>
      </c>
      <c r="D50" s="135" t="str">
        <f>IF(NOT(ISBLANK('СПИСОК КЛАССА'!D50)),IF($A50=1,'СПИСОК КЛАССА'!D50, "РОДИТЕЛИ АНКЕТУ НЕ ЗАПОЛНЯЛИ"),"")</f>
        <v/>
      </c>
      <c r="E50" s="154"/>
      <c r="F50" s="261">
        <v>1</v>
      </c>
      <c r="G50" s="237">
        <v>2</v>
      </c>
      <c r="H50" s="262">
        <v>2</v>
      </c>
      <c r="I50" s="237">
        <v>1</v>
      </c>
      <c r="J50" s="237">
        <v>1</v>
      </c>
      <c r="K50" s="237">
        <v>1</v>
      </c>
      <c r="L50" s="237">
        <v>1</v>
      </c>
      <c r="M50" s="237">
        <v>1</v>
      </c>
      <c r="N50" s="237">
        <v>1</v>
      </c>
      <c r="O50" s="237">
        <v>1</v>
      </c>
      <c r="P50" s="237">
        <v>1</v>
      </c>
      <c r="Q50" s="237">
        <v>1</v>
      </c>
      <c r="R50" s="237">
        <v>3</v>
      </c>
      <c r="S50" s="237">
        <v>3</v>
      </c>
      <c r="T50" s="237">
        <v>1</v>
      </c>
      <c r="U50" s="237">
        <v>1</v>
      </c>
      <c r="V50" s="237">
        <v>3</v>
      </c>
      <c r="W50" s="237">
        <v>1</v>
      </c>
      <c r="X50" s="237">
        <v>1</v>
      </c>
      <c r="Y50" s="237">
        <v>1</v>
      </c>
      <c r="Z50" s="237">
        <v>1</v>
      </c>
      <c r="AA50" s="237">
        <v>1</v>
      </c>
      <c r="AB50" s="237">
        <v>1</v>
      </c>
      <c r="AC50" s="237">
        <v>1</v>
      </c>
      <c r="AD50" s="237">
        <v>1</v>
      </c>
      <c r="AE50" s="237">
        <v>1</v>
      </c>
      <c r="AF50" s="237">
        <v>3</v>
      </c>
      <c r="AG50" s="237">
        <v>1</v>
      </c>
      <c r="AH50" s="237">
        <v>4</v>
      </c>
      <c r="AI50" s="92">
        <v>1</v>
      </c>
      <c r="AJ50" s="92">
        <v>3</v>
      </c>
      <c r="AK50" s="92">
        <v>1</v>
      </c>
      <c r="AL50" s="92">
        <v>1</v>
      </c>
      <c r="AM50" s="92">
        <v>1</v>
      </c>
      <c r="AN50" s="92">
        <v>1</v>
      </c>
      <c r="AO50" s="92">
        <v>2</v>
      </c>
      <c r="AP50" s="92">
        <v>1</v>
      </c>
      <c r="AQ50" s="92">
        <v>2</v>
      </c>
      <c r="AR50" s="92">
        <v>2</v>
      </c>
      <c r="AS50" s="92">
        <v>1</v>
      </c>
      <c r="AT50" s="92">
        <v>5</v>
      </c>
      <c r="AU50" s="92">
        <v>5</v>
      </c>
      <c r="AV50" s="92">
        <v>6</v>
      </c>
      <c r="AW50" s="92">
        <v>5</v>
      </c>
      <c r="AX50" s="92">
        <v>3</v>
      </c>
    </row>
    <row r="51" spans="1:50" ht="12.75" customHeight="1">
      <c r="A51" s="140">
        <f>'СПИСОК КЛАССА'!K51</f>
        <v>1</v>
      </c>
      <c r="B51" s="90">
        <v>27</v>
      </c>
      <c r="C51" s="91">
        <f>IF(NOT(ISBLANK('СПИСОК КЛАССА'!C51)),'СПИСОК КЛАССА'!C51,"")</f>
        <v>27</v>
      </c>
      <c r="D51" s="135" t="str">
        <f>IF(NOT(ISBLANK('СПИСОК КЛАССА'!D51)),IF($A51=1,'СПИСОК КЛАССА'!D51, "РОДИТЕЛИ АНКЕТУ НЕ ЗАПОЛНЯЛИ"),"")</f>
        <v/>
      </c>
      <c r="E51" s="154"/>
      <c r="F51" s="261">
        <v>1</v>
      </c>
      <c r="G51" s="237">
        <v>2</v>
      </c>
      <c r="H51" s="262">
        <v>2</v>
      </c>
      <c r="I51" s="237">
        <v>1</v>
      </c>
      <c r="J51" s="237">
        <v>2</v>
      </c>
      <c r="K51" s="237">
        <v>1</v>
      </c>
      <c r="L51" s="237">
        <v>1</v>
      </c>
      <c r="M51" s="237">
        <v>1</v>
      </c>
      <c r="N51" s="237">
        <v>1</v>
      </c>
      <c r="O51" s="237">
        <v>2</v>
      </c>
      <c r="P51" s="237">
        <v>1</v>
      </c>
      <c r="Q51" s="237">
        <v>1</v>
      </c>
      <c r="R51" s="237">
        <v>2</v>
      </c>
      <c r="S51" s="237">
        <v>2</v>
      </c>
      <c r="T51" s="237">
        <v>1</v>
      </c>
      <c r="U51" s="237">
        <v>1</v>
      </c>
      <c r="V51" s="237">
        <v>1</v>
      </c>
      <c r="W51" s="237">
        <v>3</v>
      </c>
      <c r="X51" s="237">
        <v>1</v>
      </c>
      <c r="Y51" s="237">
        <v>1</v>
      </c>
      <c r="Z51" s="237">
        <v>1</v>
      </c>
      <c r="AA51" s="237">
        <v>1</v>
      </c>
      <c r="AB51" s="237">
        <v>1</v>
      </c>
      <c r="AC51" s="237">
        <v>2</v>
      </c>
      <c r="AD51" s="237">
        <v>2</v>
      </c>
      <c r="AE51" s="237">
        <v>2</v>
      </c>
      <c r="AF51" s="237">
        <v>3</v>
      </c>
      <c r="AG51" s="237">
        <v>3</v>
      </c>
      <c r="AH51" s="237">
        <v>3</v>
      </c>
      <c r="AI51" s="92">
        <v>5</v>
      </c>
      <c r="AJ51" s="92">
        <v>2</v>
      </c>
      <c r="AK51" s="92">
        <v>3</v>
      </c>
      <c r="AL51" s="92">
        <v>3</v>
      </c>
      <c r="AM51" s="92">
        <v>3</v>
      </c>
      <c r="AN51" s="92">
        <v>2</v>
      </c>
      <c r="AO51" s="92">
        <v>3</v>
      </c>
      <c r="AP51" s="92">
        <v>3</v>
      </c>
      <c r="AQ51" s="92">
        <v>3</v>
      </c>
      <c r="AR51" s="92">
        <v>2</v>
      </c>
      <c r="AS51" s="92">
        <v>2</v>
      </c>
      <c r="AT51" s="92">
        <v>3</v>
      </c>
      <c r="AU51" s="92">
        <v>4</v>
      </c>
      <c r="AV51" s="92">
        <v>6</v>
      </c>
      <c r="AW51" s="92">
        <v>6</v>
      </c>
      <c r="AX51" s="92">
        <v>3</v>
      </c>
    </row>
    <row r="52" spans="1:50" ht="12.75" customHeight="1">
      <c r="A52" s="140">
        <f>'СПИСОК КЛАССА'!K52</f>
        <v>1</v>
      </c>
      <c r="B52" s="90">
        <v>28</v>
      </c>
      <c r="C52" s="91">
        <f>IF(NOT(ISBLANK('СПИСОК КЛАССА'!C52)),'СПИСОК КЛАССА'!C52,"")</f>
        <v>28</v>
      </c>
      <c r="D52" s="135" t="str">
        <f>IF(NOT(ISBLANK('СПИСОК КЛАССА'!D52)),IF($A52=1,'СПИСОК КЛАССА'!D52, "РОДИТЕЛИ АНКЕТУ НЕ ЗАПОЛНЯЛИ"),"")</f>
        <v/>
      </c>
      <c r="E52" s="154"/>
      <c r="F52" s="261">
        <v>1</v>
      </c>
      <c r="G52" s="237">
        <v>2</v>
      </c>
      <c r="H52" s="262">
        <v>2</v>
      </c>
      <c r="I52" s="237">
        <v>1</v>
      </c>
      <c r="J52" s="237">
        <v>1</v>
      </c>
      <c r="K52" s="237">
        <v>2</v>
      </c>
      <c r="L52" s="237">
        <v>1</v>
      </c>
      <c r="M52" s="237">
        <v>2</v>
      </c>
      <c r="N52" s="237">
        <v>2</v>
      </c>
      <c r="O52" s="237">
        <v>1</v>
      </c>
      <c r="P52" s="237">
        <v>1</v>
      </c>
      <c r="Q52" s="237">
        <v>1</v>
      </c>
      <c r="R52" s="237">
        <v>3</v>
      </c>
      <c r="S52" s="237">
        <v>1</v>
      </c>
      <c r="T52" s="237">
        <v>1</v>
      </c>
      <c r="U52" s="237">
        <v>2</v>
      </c>
      <c r="V52" s="237">
        <v>1</v>
      </c>
      <c r="W52" s="237">
        <v>3</v>
      </c>
      <c r="X52" s="237">
        <v>1</v>
      </c>
      <c r="Y52" s="237">
        <v>1</v>
      </c>
      <c r="Z52" s="237">
        <v>1</v>
      </c>
      <c r="AA52" s="237">
        <v>1</v>
      </c>
      <c r="AB52" s="237">
        <v>1</v>
      </c>
      <c r="AC52" s="237">
        <v>1</v>
      </c>
      <c r="AD52" s="237">
        <v>2</v>
      </c>
      <c r="AE52" s="237">
        <v>2</v>
      </c>
      <c r="AF52" s="237">
        <v>1</v>
      </c>
      <c r="AG52" s="237">
        <v>3</v>
      </c>
      <c r="AH52" s="237">
        <v>2</v>
      </c>
      <c r="AI52" s="92">
        <v>3</v>
      </c>
      <c r="AJ52" s="92">
        <v>2</v>
      </c>
      <c r="AK52" s="92">
        <v>3</v>
      </c>
      <c r="AL52" s="92">
        <v>2</v>
      </c>
      <c r="AM52" s="92">
        <v>2</v>
      </c>
      <c r="AN52" s="92">
        <v>3</v>
      </c>
      <c r="AO52" s="92">
        <v>1</v>
      </c>
      <c r="AP52" s="92">
        <v>3</v>
      </c>
      <c r="AQ52" s="92">
        <v>3</v>
      </c>
      <c r="AR52" s="92">
        <v>1</v>
      </c>
      <c r="AS52" s="92">
        <v>3</v>
      </c>
      <c r="AT52" s="92">
        <v>3</v>
      </c>
      <c r="AU52" s="92">
        <v>2</v>
      </c>
      <c r="AV52" s="92">
        <v>6</v>
      </c>
      <c r="AW52" s="92">
        <v>6</v>
      </c>
      <c r="AX52" s="92">
        <v>3</v>
      </c>
    </row>
    <row r="53" spans="1:50" ht="12.75" customHeight="1">
      <c r="A53" s="140">
        <f>'СПИСОК КЛАССА'!K53</f>
        <v>0</v>
      </c>
      <c r="B53" s="90">
        <v>29</v>
      </c>
      <c r="C53" s="91" t="str">
        <f>IF(NOT(ISBLANK('СПИСОК КЛАССА'!C53)),'СПИСОК КЛАССА'!C53,"")</f>
        <v/>
      </c>
      <c r="D53" s="135" t="str">
        <f>IF(NOT(ISBLANK('СПИСОК КЛАССА'!D53)),IF($A53=1,'СПИСОК КЛАССА'!D53, "РОДИТЕЛИ АНКЕТУ НЕ ЗАПОЛНЯЛИ"),"")</f>
        <v/>
      </c>
      <c r="E53" s="154"/>
      <c r="F53" s="261"/>
      <c r="G53" s="237"/>
      <c r="H53" s="262"/>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92"/>
      <c r="AJ53" s="92"/>
      <c r="AK53" s="92"/>
      <c r="AL53" s="92"/>
      <c r="AM53" s="92"/>
      <c r="AN53" s="92"/>
      <c r="AO53" s="92"/>
      <c r="AP53" s="92"/>
      <c r="AQ53" s="92"/>
      <c r="AR53" s="92"/>
      <c r="AS53" s="92"/>
      <c r="AT53" s="92"/>
      <c r="AU53" s="92"/>
      <c r="AV53" s="92"/>
      <c r="AW53" s="92"/>
      <c r="AX53" s="92"/>
    </row>
    <row r="54" spans="1:50" ht="12.75" customHeight="1">
      <c r="A54" s="140">
        <f>'СПИСОК КЛАССА'!K54</f>
        <v>0</v>
      </c>
      <c r="B54" s="90">
        <v>30</v>
      </c>
      <c r="C54" s="91" t="str">
        <f>IF(NOT(ISBLANK('СПИСОК КЛАССА'!C54)),'СПИСОК КЛАССА'!C54,"")</f>
        <v/>
      </c>
      <c r="D54" s="135" t="str">
        <f>IF(NOT(ISBLANK('СПИСОК КЛАССА'!D54)),IF($A54=1,'СПИСОК КЛАССА'!D54, "РОДИТЕЛИ АНКЕТУ НЕ ЗАПОЛНЯЛИ"),"")</f>
        <v/>
      </c>
      <c r="E54" s="154"/>
      <c r="F54" s="261"/>
      <c r="G54" s="237"/>
      <c r="H54" s="262"/>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92"/>
      <c r="AJ54" s="92"/>
      <c r="AK54" s="92"/>
      <c r="AL54" s="92"/>
      <c r="AM54" s="92"/>
      <c r="AN54" s="92"/>
      <c r="AO54" s="92"/>
      <c r="AP54" s="92"/>
      <c r="AQ54" s="92"/>
      <c r="AR54" s="92"/>
      <c r="AS54" s="92"/>
      <c r="AT54" s="92"/>
      <c r="AU54" s="92"/>
      <c r="AV54" s="92"/>
      <c r="AW54" s="92"/>
      <c r="AX54" s="92"/>
    </row>
    <row r="55" spans="1:50" ht="12.75" customHeight="1">
      <c r="A55" s="140">
        <f>'СПИСОК КЛАССА'!K55</f>
        <v>0</v>
      </c>
      <c r="B55" s="90">
        <v>31</v>
      </c>
      <c r="C55" s="91" t="str">
        <f>IF(NOT(ISBLANK('СПИСОК КЛАССА'!C55)),'СПИСОК КЛАССА'!C55,"")</f>
        <v/>
      </c>
      <c r="D55" s="135" t="str">
        <f>IF(NOT(ISBLANK('СПИСОК КЛАССА'!D55)),IF($A55=1,'СПИСОК КЛАССА'!D55, "РОДИТЕЛИ АНКЕТУ НЕ ЗАПОЛНЯЛИ"),"")</f>
        <v/>
      </c>
      <c r="E55" s="154"/>
      <c r="F55" s="261"/>
      <c r="G55" s="237"/>
      <c r="H55" s="262"/>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92"/>
      <c r="AJ55" s="92"/>
      <c r="AK55" s="92"/>
      <c r="AL55" s="92"/>
      <c r="AM55" s="92"/>
      <c r="AN55" s="92"/>
      <c r="AO55" s="92"/>
      <c r="AP55" s="92"/>
      <c r="AQ55" s="92"/>
      <c r="AR55" s="92"/>
      <c r="AS55" s="92"/>
      <c r="AT55" s="92"/>
      <c r="AU55" s="92"/>
      <c r="AV55" s="92"/>
      <c r="AW55" s="92"/>
      <c r="AX55" s="92"/>
    </row>
    <row r="56" spans="1:50" ht="12.75" customHeight="1">
      <c r="A56" s="140">
        <f>'СПИСОК КЛАССА'!K56</f>
        <v>0</v>
      </c>
      <c r="B56" s="90">
        <v>32</v>
      </c>
      <c r="C56" s="91" t="str">
        <f>IF(NOT(ISBLANK('СПИСОК КЛАССА'!C56)),'СПИСОК КЛАССА'!C56,"")</f>
        <v/>
      </c>
      <c r="D56" s="135" t="str">
        <f>IF(NOT(ISBLANK('СПИСОК КЛАССА'!D56)),IF($A56=1,'СПИСОК КЛАССА'!D56, "РОДИТЕЛИ АНКЕТУ НЕ ЗАПОЛНЯЛИ"),"")</f>
        <v/>
      </c>
      <c r="E56" s="154"/>
      <c r="F56" s="261"/>
      <c r="G56" s="237"/>
      <c r="H56" s="262"/>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92"/>
      <c r="AJ56" s="92"/>
      <c r="AK56" s="92"/>
      <c r="AL56" s="92"/>
      <c r="AM56" s="92"/>
      <c r="AN56" s="92"/>
      <c r="AO56" s="92"/>
      <c r="AP56" s="92"/>
      <c r="AQ56" s="92"/>
      <c r="AR56" s="92"/>
      <c r="AS56" s="92"/>
      <c r="AT56" s="92"/>
      <c r="AU56" s="92"/>
      <c r="AV56" s="92"/>
      <c r="AW56" s="92"/>
      <c r="AX56" s="92"/>
    </row>
    <row r="57" spans="1:50" ht="12.75" customHeight="1">
      <c r="A57" s="140">
        <f>'СПИСОК КЛАССА'!K57</f>
        <v>0</v>
      </c>
      <c r="B57" s="90">
        <v>33</v>
      </c>
      <c r="C57" s="91" t="str">
        <f>IF(NOT(ISBLANK('СПИСОК КЛАССА'!C57)),'СПИСОК КЛАССА'!C57,"")</f>
        <v/>
      </c>
      <c r="D57" s="135" t="str">
        <f>IF(NOT(ISBLANK('СПИСОК КЛАССА'!D57)),IF($A57=1,'СПИСОК КЛАССА'!D57, "РОДИТЕЛИ АНКЕТУ НЕ ЗАПОЛНЯЛИ"),"")</f>
        <v/>
      </c>
      <c r="E57" s="154"/>
      <c r="F57" s="261"/>
      <c r="G57" s="237"/>
      <c r="H57" s="262"/>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92"/>
      <c r="AJ57" s="92"/>
      <c r="AK57" s="92"/>
      <c r="AL57" s="92"/>
      <c r="AM57" s="92"/>
      <c r="AN57" s="92"/>
      <c r="AO57" s="92"/>
      <c r="AP57" s="92"/>
      <c r="AQ57" s="92"/>
      <c r="AR57" s="92"/>
      <c r="AS57" s="92"/>
      <c r="AT57" s="92"/>
      <c r="AU57" s="92"/>
      <c r="AV57" s="92"/>
      <c r="AW57" s="92"/>
      <c r="AX57" s="92"/>
    </row>
    <row r="58" spans="1:50" ht="12.75" customHeight="1">
      <c r="A58" s="140">
        <f>'СПИСОК КЛАССА'!K58</f>
        <v>0</v>
      </c>
      <c r="B58" s="90">
        <v>34</v>
      </c>
      <c r="C58" s="91" t="str">
        <f>IF(NOT(ISBLANK('СПИСОК КЛАССА'!C58)),'СПИСОК КЛАССА'!C58,"")</f>
        <v/>
      </c>
      <c r="D58" s="135" t="str">
        <f>IF(NOT(ISBLANK('СПИСОК КЛАССА'!D58)),IF($A58=1,'СПИСОК КЛАССА'!D58, "РОДИТЕЛИ АНКЕТУ НЕ ЗАПОЛНЯЛИ"),"")</f>
        <v/>
      </c>
      <c r="E58" s="154"/>
      <c r="F58" s="261"/>
      <c r="G58" s="237"/>
      <c r="H58" s="262"/>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92"/>
      <c r="AJ58" s="92"/>
      <c r="AK58" s="92"/>
      <c r="AL58" s="92"/>
      <c r="AM58" s="92"/>
      <c r="AN58" s="92"/>
      <c r="AO58" s="92"/>
      <c r="AP58" s="92"/>
      <c r="AQ58" s="92"/>
      <c r="AR58" s="92"/>
      <c r="AS58" s="92"/>
      <c r="AT58" s="92"/>
      <c r="AU58" s="92"/>
      <c r="AV58" s="92"/>
      <c r="AW58" s="92"/>
      <c r="AX58" s="92"/>
    </row>
    <row r="59" spans="1:50" ht="12.75" customHeight="1">
      <c r="A59" s="140">
        <f>'СПИСОК КЛАССА'!K59</f>
        <v>0</v>
      </c>
      <c r="B59" s="90">
        <v>35</v>
      </c>
      <c r="C59" s="91" t="str">
        <f>IF(NOT(ISBLANK('СПИСОК КЛАССА'!C59)),'СПИСОК КЛАССА'!C59,"")</f>
        <v/>
      </c>
      <c r="D59" s="135" t="str">
        <f>IF(NOT(ISBLANK('СПИСОК КЛАССА'!D59)),IF($A59=1,'СПИСОК КЛАССА'!D59, "РОДИТЕЛИ АНКЕТУ НЕ ЗАПОЛНЯЛИ"),"")</f>
        <v/>
      </c>
      <c r="E59" s="154"/>
      <c r="F59" s="261"/>
      <c r="G59" s="237"/>
      <c r="H59" s="262"/>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92"/>
      <c r="AJ59" s="92"/>
      <c r="AK59" s="92"/>
      <c r="AL59" s="92"/>
      <c r="AM59" s="92"/>
      <c r="AN59" s="92"/>
      <c r="AO59" s="92"/>
      <c r="AP59" s="92"/>
      <c r="AQ59" s="92"/>
      <c r="AR59" s="92"/>
      <c r="AS59" s="92"/>
      <c r="AT59" s="92"/>
      <c r="AU59" s="92"/>
      <c r="AV59" s="92"/>
      <c r="AW59" s="92"/>
      <c r="AX59" s="92"/>
    </row>
    <row r="60" spans="1:50" ht="12.75" customHeight="1">
      <c r="A60" s="140">
        <f>'СПИСОК КЛАССА'!K60</f>
        <v>0</v>
      </c>
      <c r="B60" s="90">
        <v>36</v>
      </c>
      <c r="C60" s="91" t="str">
        <f>IF(NOT(ISBLANK('СПИСОК КЛАССА'!C60)),'СПИСОК КЛАССА'!C60,"")</f>
        <v/>
      </c>
      <c r="D60" s="135" t="str">
        <f>IF(NOT(ISBLANK('СПИСОК КЛАССА'!D60)),IF($A60=1,'СПИСОК КЛАССА'!D60, "РОДИТЕЛИ АНКЕТУ НЕ ЗАПОЛНЯЛИ"),"")</f>
        <v/>
      </c>
      <c r="E60" s="154"/>
      <c r="F60" s="261"/>
      <c r="G60" s="237"/>
      <c r="H60" s="262"/>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92"/>
      <c r="AJ60" s="92"/>
      <c r="AK60" s="92"/>
      <c r="AL60" s="92"/>
      <c r="AM60" s="92"/>
      <c r="AN60" s="92"/>
      <c r="AO60" s="92"/>
      <c r="AP60" s="92"/>
      <c r="AQ60" s="92"/>
      <c r="AR60" s="92"/>
      <c r="AS60" s="92"/>
      <c r="AT60" s="92"/>
      <c r="AU60" s="92"/>
      <c r="AV60" s="92"/>
      <c r="AW60" s="92"/>
      <c r="AX60" s="92"/>
    </row>
    <row r="61" spans="1:50" ht="12.75" customHeight="1">
      <c r="A61" s="140">
        <f>'СПИСОК КЛАССА'!K61</f>
        <v>0</v>
      </c>
      <c r="B61" s="90">
        <v>37</v>
      </c>
      <c r="C61" s="91" t="str">
        <f>IF(NOT(ISBLANK('СПИСОК КЛАССА'!C61)),'СПИСОК КЛАССА'!C61,"")</f>
        <v/>
      </c>
      <c r="D61" s="135" t="str">
        <f>IF(NOT(ISBLANK('СПИСОК КЛАССА'!D61)),IF($A61=1,'СПИСОК КЛАССА'!D61, "РОДИТЕЛИ АНКЕТУ НЕ ЗАПОЛНЯЛИ"),"")</f>
        <v/>
      </c>
      <c r="E61" s="154"/>
      <c r="F61" s="261"/>
      <c r="G61" s="237"/>
      <c r="H61" s="262"/>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92"/>
      <c r="AJ61" s="92"/>
      <c r="AK61" s="92"/>
      <c r="AL61" s="92"/>
      <c r="AM61" s="92"/>
      <c r="AN61" s="92"/>
      <c r="AO61" s="92"/>
      <c r="AP61" s="92"/>
      <c r="AQ61" s="92"/>
      <c r="AR61" s="92"/>
      <c r="AS61" s="92"/>
      <c r="AT61" s="92"/>
      <c r="AU61" s="92"/>
      <c r="AV61" s="92"/>
      <c r="AW61" s="92"/>
      <c r="AX61" s="92"/>
    </row>
    <row r="62" spans="1:50" ht="12.75" customHeight="1">
      <c r="A62" s="140">
        <f>'СПИСОК КЛАССА'!K62</f>
        <v>0</v>
      </c>
      <c r="B62" s="90">
        <v>38</v>
      </c>
      <c r="C62" s="91" t="str">
        <f>IF(NOT(ISBLANK('СПИСОК КЛАССА'!C62)),'СПИСОК КЛАССА'!C62,"")</f>
        <v/>
      </c>
      <c r="D62" s="135" t="str">
        <f>IF(NOT(ISBLANK('СПИСОК КЛАССА'!D62)),IF($A62=1,'СПИСОК КЛАССА'!D62, "РОДИТЕЛИ АНКЕТУ НЕ ЗАПОЛНЯЛИ"),"")</f>
        <v/>
      </c>
      <c r="E62" s="154"/>
      <c r="F62" s="261"/>
      <c r="G62" s="237"/>
      <c r="H62" s="262"/>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92"/>
      <c r="AJ62" s="92"/>
      <c r="AK62" s="92"/>
      <c r="AL62" s="92"/>
      <c r="AM62" s="92"/>
      <c r="AN62" s="92"/>
      <c r="AO62" s="92"/>
      <c r="AP62" s="92"/>
      <c r="AQ62" s="92"/>
      <c r="AR62" s="92"/>
      <c r="AS62" s="92"/>
      <c r="AT62" s="92"/>
      <c r="AU62" s="92"/>
      <c r="AV62" s="92"/>
      <c r="AW62" s="92"/>
      <c r="AX62" s="92"/>
    </row>
    <row r="63" spans="1:50" ht="12.75" customHeight="1">
      <c r="A63" s="140">
        <f>'СПИСОК КЛАССА'!K63</f>
        <v>0</v>
      </c>
      <c r="B63" s="90">
        <v>39</v>
      </c>
      <c r="C63" s="91" t="str">
        <f>IF(NOT(ISBLANK('СПИСОК КЛАССА'!C63)),'СПИСОК КЛАССА'!C63,"")</f>
        <v/>
      </c>
      <c r="D63" s="135" t="str">
        <f>IF(NOT(ISBLANK('СПИСОК КЛАССА'!D63)),IF($A63=1,'СПИСОК КЛАССА'!D63, "РОДИТЕЛИ АНКЕТУ НЕ ЗАПОЛНЯЛИ"),"")</f>
        <v/>
      </c>
      <c r="E63" s="154"/>
      <c r="F63" s="261"/>
      <c r="G63" s="237"/>
      <c r="H63" s="262"/>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92"/>
      <c r="AJ63" s="92"/>
      <c r="AK63" s="92"/>
      <c r="AL63" s="92"/>
      <c r="AM63" s="92"/>
      <c r="AN63" s="92"/>
      <c r="AO63" s="92"/>
      <c r="AP63" s="92"/>
      <c r="AQ63" s="92"/>
      <c r="AR63" s="92"/>
      <c r="AS63" s="92"/>
      <c r="AT63" s="92"/>
      <c r="AU63" s="92"/>
      <c r="AV63" s="92"/>
      <c r="AW63" s="92"/>
      <c r="AX63" s="92"/>
    </row>
    <row r="64" spans="1:50" ht="12.75" customHeight="1">
      <c r="A64" s="140">
        <f>'СПИСОК КЛАССА'!K64</f>
        <v>0</v>
      </c>
      <c r="B64" s="90">
        <v>40</v>
      </c>
      <c r="C64" s="91" t="str">
        <f>IF(NOT(ISBLANK('СПИСОК КЛАССА'!C64)),'СПИСОК КЛАССА'!C64,"")</f>
        <v/>
      </c>
      <c r="D64" s="135" t="str">
        <f>IF(NOT(ISBLANK('СПИСОК КЛАССА'!D64)),IF($A64=1,'СПИСОК КЛАССА'!D64, "РОДИТЕЛИ АНКЕТУ НЕ ЗАПОЛНЯЛИ"),"")</f>
        <v/>
      </c>
      <c r="E64" s="154"/>
      <c r="F64" s="261"/>
      <c r="G64" s="237"/>
      <c r="H64" s="262"/>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92"/>
      <c r="AJ64" s="92"/>
      <c r="AK64" s="92"/>
      <c r="AL64" s="92"/>
      <c r="AM64" s="92"/>
      <c r="AN64" s="92"/>
      <c r="AO64" s="92"/>
      <c r="AP64" s="92"/>
      <c r="AQ64" s="92"/>
      <c r="AR64" s="92"/>
      <c r="AS64" s="92"/>
      <c r="AT64" s="92"/>
      <c r="AU64" s="92"/>
      <c r="AV64" s="92"/>
      <c r="AW64" s="92"/>
      <c r="AX64" s="92"/>
    </row>
    <row r="65" spans="1:50">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row>
    <row r="66" spans="1:50">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row>
    <row r="67" spans="1:50">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row>
    <row r="68" spans="1:50">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row>
    <row r="69" spans="1:50">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row>
    <row r="70" spans="1:50">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row>
    <row r="71" spans="1:50">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row>
    <row r="72" spans="1:50">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row>
    <row r="73" spans="1:50">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row>
    <row r="74" spans="1:50">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row>
    <row r="75" spans="1:50">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row>
    <row r="76" spans="1:50">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row>
    <row r="77" spans="1:50">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row>
    <row r="78" spans="1:50">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row>
    <row r="79" spans="1:50">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row>
    <row r="80" spans="1:50">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row>
    <row r="81" spans="1:50">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row>
    <row r="82" spans="1:50">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row>
    <row r="83" spans="1:50">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row>
    <row r="84" spans="1:50">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row>
    <row r="85" spans="1:50">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row>
    <row r="86" spans="1:50">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row>
    <row r="87" spans="1:50">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row>
    <row r="88" spans="1:50">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row>
    <row r="89" spans="1:50">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row>
    <row r="90" spans="1:50">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row>
    <row r="91" spans="1:50">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row>
    <row r="92" spans="1:50">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row>
    <row r="93" spans="1:50">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row>
    <row r="94" spans="1:50">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row>
    <row r="95" spans="1:50">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row>
    <row r="96" spans="1:50">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row>
    <row r="97" spans="1:50">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row>
    <row r="98" spans="1:50">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row>
    <row r="99" spans="1:50">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row>
    <row r="100" spans="1:50">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row>
    <row r="101" spans="1:50">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row>
    <row r="102" spans="1:50">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row>
    <row r="103" spans="1:50">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row>
    <row r="104" spans="1:50">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row>
    <row r="105" spans="1:50">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row>
    <row r="106" spans="1:50">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row>
    <row r="107" spans="1:50">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row>
    <row r="108" spans="1:50">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row>
    <row r="109" spans="1:50">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row>
    <row r="110" spans="1:50">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row>
    <row r="111" spans="1:50">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row>
    <row r="112" spans="1:50">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row>
    <row r="113" spans="1:50">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row>
    <row r="114" spans="1:50">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row>
    <row r="115" spans="1:50">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row>
    <row r="116" spans="1:50">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row>
    <row r="117" spans="1:50">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row>
    <row r="118" spans="1:50">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row>
    <row r="119" spans="1:50">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row>
    <row r="120" spans="1:50">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row>
    <row r="121" spans="1:50">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row>
    <row r="122" spans="1:50">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row>
    <row r="123" spans="1:50">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row>
    <row r="124" spans="1:50">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row>
    <row r="125" spans="1:50">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row>
    <row r="126" spans="1:50">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row>
    <row r="127" spans="1:50">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row>
    <row r="128" spans="1:50">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row>
    <row r="129" spans="1:50">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row>
    <row r="130" spans="1:50">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row>
    <row r="131" spans="1:50">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row>
    <row r="132" spans="1:50">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row>
    <row r="133" spans="1:50">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row>
    <row r="134" spans="1:50">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row>
    <row r="135" spans="1:50">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row>
    <row r="136" spans="1:50">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row>
    <row r="137" spans="1:50">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row>
    <row r="138" spans="1:50">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row>
    <row r="139" spans="1:50">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row>
    <row r="140" spans="1:50">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row>
    <row r="141" spans="1:50">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row>
    <row r="142" spans="1:50">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row>
    <row r="143" spans="1:50">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row>
    <row r="144" spans="1:50">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row>
    <row r="145" spans="1:50">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row>
    <row r="146" spans="1:50">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row>
    <row r="147" spans="1:50">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row>
    <row r="148" spans="1:50">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row>
    <row r="149" spans="1:50">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row>
    <row r="150" spans="1:50">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row>
    <row r="151" spans="1:50">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row>
    <row r="152" spans="1:50">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row>
    <row r="153" spans="1:50">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row>
    <row r="154" spans="1:50">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row>
    <row r="155" spans="1:50">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row>
    <row r="156" spans="1:50">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row>
    <row r="157" spans="1:50">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row>
    <row r="158" spans="1:50">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row>
    <row r="159" spans="1:50">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row>
    <row r="160" spans="1:50">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row>
    <row r="161" spans="1:50">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row>
    <row r="162" spans="1:50">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row>
    <row r="163" spans="1:50">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row>
    <row r="164" spans="1:50">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row>
    <row r="165" spans="1:50">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row>
    <row r="166" spans="1:50">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row>
    <row r="167" spans="1:50">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row>
  </sheetData>
  <sheetProtection password="C621" sheet="1" objects="1" scenarios="1" selectLockedCells="1"/>
  <protectedRanges>
    <protectedRange sqref="I25:AX64 F25:H26 F28:H64 G27:H27" name="Диапазон1"/>
  </protectedRanges>
  <mergeCells count="20">
    <mergeCell ref="AJ10:AM10"/>
    <mergeCell ref="AN10:AU10"/>
    <mergeCell ref="AV10:AX10"/>
    <mergeCell ref="F9:AX9"/>
    <mergeCell ref="K6:N6"/>
    <mergeCell ref="C8:AE8"/>
    <mergeCell ref="I10:V10"/>
    <mergeCell ref="W10:AB10"/>
    <mergeCell ref="AC10:AI10"/>
    <mergeCell ref="B9:B11"/>
    <mergeCell ref="C9:C11"/>
    <mergeCell ref="D9:D11"/>
    <mergeCell ref="E9:E11"/>
    <mergeCell ref="F10:H10"/>
    <mergeCell ref="E2:H2"/>
    <mergeCell ref="I2:K2"/>
    <mergeCell ref="L2:N2"/>
    <mergeCell ref="O2:P2"/>
    <mergeCell ref="C4:F4"/>
    <mergeCell ref="G4:X4"/>
  </mergeCells>
  <conditionalFormatting sqref="F25:AX26 G27:AX27 F28:AX64">
    <cfRule type="expression" dxfId="9" priority="2" stopIfTrue="1">
      <formula>AND(OR($C25&lt;&gt;"",$D25&lt;&gt;""),$A25=1,ISBLANK(F25))</formula>
    </cfRule>
  </conditionalFormatting>
  <conditionalFormatting sqref="Y6">
    <cfRule type="cellIs" dxfId="8" priority="1" stopIfTrue="1" operator="equal">
      <formula>"НЕТ"</formula>
    </cfRule>
  </conditionalFormatting>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extLst xmlns:x14="http://schemas.microsoft.com/office/spreadsheetml/2009/9/main">
    <ext uri="{CCE6A557-97BC-4b89-ADB6-D9C93CAAB3DF}">
      <x14:dataValidations xmlns:xm="http://schemas.microsoft.com/office/excel/2006/main" count="14">
        <x14:dataValidation type="list" allowBlank="1" showDropDown="1" showInputMessage="1" showErrorMessage="1" prompt="Да - 1_x000a_Нет - 2">
          <x14:formula1>
            <xm:f>Рабочий!$B$25:$C$25</xm:f>
          </x14:formula1>
          <xm:sqref>T25:U64 F25:H26 F28:H64 G27:H27</xm:sqref>
        </x14:dataValidation>
        <x14:dataValidation type="list" allowBlank="1" showDropDown="1" showInputMessage="1" showErrorMessage="1" prompt="Часто - 1_x000a_Иногда - 2_x000a_Никогда или почти никогда - 3">
          <x14:formula1>
            <xm:f>Рабочий!$B$26:$D$26</xm:f>
          </x14:formula1>
          <xm:sqref>I25:S64</xm:sqref>
        </x14:dataValidation>
        <x14:dataValidation type="list" allowBlank="1" showDropDown="1" showInputMessage="1" showErrorMessage="1" prompt="3 года и более - 1_x000a_от 2 до 3 леь - 2_x000a_2 года - 3_x000a_от 1 до 2 лет - 4_x000a_1 год и менее - 5_x000a_Нет - 6">
          <x14:formula1>
            <xm:f>Рабочий!$B$27:$G$27</xm:f>
          </x14:formula1>
          <xm:sqref>V25:V64</xm:sqref>
        </x14:dataValidation>
        <x14:dataValidation type="list" allowBlank="1" showDropDown="1" showInputMessage="1" showErrorMessage="1" prompt="5 лет и младше - 1_x000a_6 лет - 2_x000a_7 лет - 3_x000a_8 лет и старше - 4">
          <x14:formula1>
            <xm:f>Рабочий!$B$28:$E$28</xm:f>
          </x14:formula1>
          <xm:sqref>W25:W64</xm:sqref>
        </x14:dataValidation>
        <x14:dataValidation type="list" allowBlank="1" showDropDown="1" showInputMessage="1" showErrorMessage="1" prompt="Очень хорошо - 1_x000a_Хорошо - 2_x000a_Не очень хорошо - 3_x000a_Не умел - 4_x000a_">
          <x14:formula1>
            <xm:f>Рабочий!$B$28:$E$28</xm:f>
          </x14:formula1>
          <xm:sqref>X25:AB64</xm:sqref>
        </x14:dataValidation>
        <x14:dataValidation type="list" allowBlank="1" showDropDown="1" showInputMessage="1" showErrorMessage="1" prompt="Каждый день или почти каждый день - 1_x000a_1-2 раза в неделю - 2_x000a_1-2 раза в месяц - 3_x000a_Никогда или почти никогда  - 4">
          <x14:formula1>
            <xm:f>Рабочий!$B$28:$E$28</xm:f>
          </x14:formula1>
          <xm:sqref>AC25:AH64</xm:sqref>
        </x14:dataValidation>
        <x14:dataValidation type="list" allowBlank="1" showDropDown="1" showInputMessage="1" showErrorMessage="1" prompt="Не задают - 1_x000a_15 минут или менее - 2_x000a_16-30 минут - 3_x000a_31-60 минут - 4_x000a_Более 60 минут - 5">
          <x14:formula1>
            <xm:f>Рабочий!$B$29:$F$29</xm:f>
          </x14:formula1>
          <xm:sqref>AI25:AI64</xm:sqref>
        </x14:dataValidation>
        <x14:dataValidation type="list" allowBlank="1" showDropDown="1" showInputMessage="1" showErrorMessage="1" prompt="Полностью согласен - 1_x000a_Скорее согласен - 2_x000a_Скорее не согласен - 3_x000a_Полностью не согласен - 4_x000a_">
          <x14:formula1>
            <xm:f>Рабочий!$B$28:$E$28</xm:f>
          </x14:formula1>
          <xm:sqref>AJ25:AM64</xm:sqref>
        </x14:dataValidation>
        <x14:dataValidation type="list" allowBlank="1" showDropDown="1" showInputMessage="1" showErrorMessage="1" prompt="Каждый день или почти каждый день - 1_x000a_1-2 раза в неделю - 2_x000a_1-2 раза в месяц - 3_x000a_Никогда или почти никогда - 4_x000a_">
          <x14:formula1>
            <xm:f>Рабочий!$B$28:$E$28</xm:f>
          </x14:formula1>
          <xm:sqref>AN25:AN64</xm:sqref>
        </x14:dataValidation>
        <x14:dataValidation type="list" allowBlank="1" showDropDown="1" showInputMessage="1" showErrorMessage="1" prompt="Полностью согласен - 1_x000a_Скорее согласен - 2_x000a_Скорее не согласен - 3_x000a_Полностью не согласен - 4">
          <x14:formula1>
            <xm:f>Рабочий!$B$28:$E$28</xm:f>
          </x14:formula1>
          <xm:sqref>AO25:AS64</xm:sqref>
        </x14:dataValidation>
        <x14:dataValidation type="list" allowBlank="1" showDropDown="1" showInputMessage="1" showErrorMessage="1" prompt="0-10 - 1_x000a_11-25 - 2_x000a_26-100 - 3_x000a_101-200 - 4_x000a_более 200 - 5">
          <x14:formula1>
            <xm:f>Рабочий!$B$29:$F$29</xm:f>
          </x14:formula1>
          <xm:sqref>AT25:AT64</xm:sqref>
        </x14:dataValidation>
        <x14:dataValidation type="list" allowBlank="1" showDropDown="1" showInputMessage="1" showErrorMessage="1" prompt="0-10 - 1_x000a_11-25 - 2_x000a_26-50 - 3_x000a_51 -100 - 4_x000a_более 100 - 5">
          <x14:formula1>
            <xm:f>Рабочий!$B$29:$F$29</xm:f>
          </x14:formula1>
          <xm:sqref>AU25:AU64</xm:sqref>
        </x14:dataValidation>
        <x14:dataValidation type="list" allowBlank="1" showDropDown="1" showInputMessage="1" showErrorMessage="1" prompt="а - 1_x000a_б - 2_x000a_в - 3_x000a_г - 4_x000a_д - 5_x000a_е - 6_x000a_ж - 7_x000a_з - 8">
          <x14:formula1>
            <xm:f>Рабочий!$B$30:$I$30</xm:f>
          </x14:formula1>
          <xm:sqref>AV25:AW64</xm:sqref>
        </x14:dataValidation>
        <x14:dataValidation type="list" allowBlank="1" showDropDown="1" showInputMessage="1" showErrorMessage="1" prompt="Очень хорошее - 1_x000a_Хорошее - 2_x000a_Среднее - 3_x000a_Не очень хорошее - 4_x000a_Значительно ниже среднего - 5">
          <x14:formula1>
            <xm:f>Рабочий!$B$29:$F$29</xm:f>
          </x14:formula1>
          <xm:sqref>AX25:AX64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3</vt:i4>
      </vt:variant>
    </vt:vector>
  </HeadingPairs>
  <TitlesOfParts>
    <vt:vector size="17" baseType="lpstr">
      <vt:lpstr>СПИСОК КЛАССА</vt:lpstr>
      <vt:lpstr>Ответы_учащихся</vt:lpstr>
      <vt:lpstr>План_Часть_1</vt:lpstr>
      <vt:lpstr>План_Часть_2</vt:lpstr>
      <vt:lpstr>Результаты</vt:lpstr>
      <vt:lpstr>Анализ_умения</vt:lpstr>
      <vt:lpstr>Анализ_задания</vt:lpstr>
      <vt:lpstr>Анкета_учащиеся</vt:lpstr>
      <vt:lpstr>Анкета_родители</vt:lpstr>
      <vt:lpstr>Анкета_учитель</vt:lpstr>
      <vt:lpstr>Рабочий</vt:lpstr>
      <vt:lpstr>Диаграмма_рез</vt:lpstr>
      <vt:lpstr>Диаграмма_задания</vt:lpstr>
      <vt:lpstr>Анализ_ученик</vt:lpstr>
      <vt:lpstr>Анкета_родители!Область_печати</vt:lpstr>
      <vt:lpstr>Анкета_учащиеся!Область_печати</vt:lpstr>
      <vt:lpstr>Ответы_учащихся!Область_печати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Мендель</dc:creator>
  <cp:lastModifiedBy>zauch_junior</cp:lastModifiedBy>
  <cp:lastPrinted>2014-04-10T00:55:53Z</cp:lastPrinted>
  <dcterms:created xsi:type="dcterms:W3CDTF">2014-04-01T23:00:43Z</dcterms:created>
  <dcterms:modified xsi:type="dcterms:W3CDTF">2015-12-17T23:48:48Z</dcterms:modified>
</cp:coreProperties>
</file>